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8280" activeTab="0"/>
  </bookViews>
  <sheets>
    <sheet name="折込+ﾎﾟｽﾃｨﾝｸﾞ " sheetId="1" r:id="rId1"/>
    <sheet name="松折" sheetId="2" state="hidden" r:id="rId2"/>
    <sheet name="南信" sheetId="3" state="hidden" r:id="rId3"/>
    <sheet name="諏訪1" sheetId="4" state="hidden" r:id="rId4"/>
    <sheet name="諏訪" sheetId="5" state="hidden" r:id="rId5"/>
  </sheets>
  <definedNames>
    <definedName name="_xlfn.IFERROR" hidden="1">#NAME?</definedName>
    <definedName name="_xlnm.Print_Area" localSheetId="3">'諏訪1'!$B$1:$G$47</definedName>
    <definedName name="_xlnm.Print_Area" localSheetId="0">'折込+ﾎﾟｽﾃｨﾝｸﾞ '!$B$2:$X$52</definedName>
  </definedNames>
  <calcPr fullCalcOnLoad="1" fullPrecision="0"/>
</workbook>
</file>

<file path=xl/sharedStrings.xml><?xml version="1.0" encoding="utf-8"?>
<sst xmlns="http://schemas.openxmlformats.org/spreadsheetml/2006/main" count="1046" uniqueCount="497">
  <si>
    <t>広告主</t>
  </si>
  <si>
    <t>折込日</t>
  </si>
  <si>
    <t>様</t>
  </si>
  <si>
    <t>単価</t>
  </si>
  <si>
    <t>円</t>
  </si>
  <si>
    <t>タイトル</t>
  </si>
  <si>
    <t>枚</t>
  </si>
  <si>
    <t>サイズ</t>
  </si>
  <si>
    <t>販売店名</t>
  </si>
  <si>
    <t>備考</t>
  </si>
  <si>
    <t>合計</t>
  </si>
  <si>
    <r>
      <t>折込配送依頼書　</t>
    </r>
    <r>
      <rPr>
        <sz val="15"/>
        <rFont val="ＭＳ Ｐゴシック"/>
        <family val="3"/>
      </rPr>
      <t>（松本折込広告)</t>
    </r>
  </si>
  <si>
    <t>信毎系</t>
  </si>
  <si>
    <t>平成　　年　　月　　日</t>
  </si>
  <si>
    <t>折 込 日</t>
  </si>
  <si>
    <t>月　　　日　（　　　）</t>
  </si>
  <si>
    <t>代 理 店</t>
  </si>
  <si>
    <t>0　なし</t>
  </si>
  <si>
    <t>広 告 主</t>
  </si>
  <si>
    <t>　住所</t>
  </si>
  <si>
    <t>　TEL</t>
  </si>
  <si>
    <t>1　Ｂ４</t>
  </si>
  <si>
    <t>印刷所名</t>
  </si>
  <si>
    <t>2　Ｂ３</t>
  </si>
  <si>
    <t>折 込 料　　支 払 者</t>
  </si>
  <si>
    <t>　長野オリコミ</t>
  </si>
  <si>
    <t>3　Ｂ２</t>
  </si>
  <si>
    <t>サ イ ズ</t>
  </si>
  <si>
    <t>総 枚 数</t>
  </si>
  <si>
    <t>　TEL(026)251-1511　FAX222-5230</t>
  </si>
  <si>
    <t>４　Ｂ１</t>
  </si>
  <si>
    <t>支払方法</t>
  </si>
  <si>
    <t>即金・持参・振込　（　　月　　日）</t>
  </si>
  <si>
    <t>折込料</t>
  </si>
  <si>
    <t>5　Ｂ４厚</t>
  </si>
  <si>
    <t>送　料</t>
  </si>
  <si>
    <t>６　Ｂ３厚</t>
  </si>
  <si>
    <t>扱紙</t>
  </si>
  <si>
    <t>必要枚数</t>
  </si>
  <si>
    <t>依頼枚数</t>
  </si>
  <si>
    <t>現地送料</t>
  </si>
  <si>
    <t>７　Ｂ２厚</t>
  </si>
  <si>
    <t>松　本　地　区</t>
  </si>
  <si>
    <t>消費税</t>
  </si>
  <si>
    <t>松本</t>
  </si>
  <si>
    <t>信毎専売所☆</t>
  </si>
  <si>
    <t>信38,800　　経2,600</t>
  </si>
  <si>
    <t>合計金額</t>
  </si>
  <si>
    <t>朝日中央</t>
  </si>
  <si>
    <t>藤井　☆</t>
  </si>
  <si>
    <t>朝2,490　　　経310</t>
  </si>
  <si>
    <t>備　考</t>
  </si>
  <si>
    <t>☆送料無料　　★長野オリコミにて取扱有り</t>
  </si>
  <si>
    <t>西部朝日</t>
  </si>
  <si>
    <t>今井　☆</t>
  </si>
  <si>
    <t>朝2,480　　　経620</t>
  </si>
  <si>
    <t>南部朝日</t>
  </si>
  <si>
    <t>藤木　☆</t>
  </si>
  <si>
    <t>朝2,700　　　経1.000</t>
  </si>
  <si>
    <t>↓送料↓</t>
  </si>
  <si>
    <t>村井</t>
  </si>
  <si>
    <t>信毎販売</t>
  </si>
  <si>
    <t>信経</t>
  </si>
  <si>
    <t>寿</t>
  </si>
  <si>
    <t>笹賀</t>
  </si>
  <si>
    <t>柳沢</t>
  </si>
  <si>
    <t>信毎経</t>
  </si>
  <si>
    <t>　（折込受付締切時間、木曽は前々々日の16:00</t>
  </si>
  <si>
    <t>今井</t>
  </si>
  <si>
    <t>伊藤</t>
  </si>
  <si>
    <t>全紙（中日除）</t>
  </si>
  <si>
    <t>他は前々日の14:00です）</t>
  </si>
  <si>
    <t>塩　尻　地　区</t>
  </si>
  <si>
    <t>　※720枚が塩尻市</t>
  </si>
  <si>
    <t>2008.5</t>
  </si>
  <si>
    <t>広丘</t>
  </si>
  <si>
    <t>塩尻</t>
  </si>
  <si>
    <t>信</t>
  </si>
  <si>
    <t>筑　北　地　区</t>
  </si>
  <si>
    <t>塩尻東部</t>
  </si>
  <si>
    <t>明科</t>
  </si>
  <si>
    <t>鳥羽</t>
  </si>
  <si>
    <t>信朝毎読経</t>
  </si>
  <si>
    <t>信州朝日　     サービス</t>
  </si>
  <si>
    <t>竹下</t>
  </si>
  <si>
    <t>朝毎</t>
  </si>
  <si>
    <t>生坂</t>
  </si>
  <si>
    <t>高野</t>
  </si>
  <si>
    <t>全紙</t>
  </si>
  <si>
    <t>洗馬</t>
  </si>
  <si>
    <t>有馬</t>
  </si>
  <si>
    <t>信朝毎中経</t>
  </si>
  <si>
    <t>会田</t>
  </si>
  <si>
    <t>本林</t>
  </si>
  <si>
    <t>小野</t>
  </si>
  <si>
    <t>全紙　※</t>
  </si>
  <si>
    <t>錦部</t>
  </si>
  <si>
    <t>青木</t>
  </si>
  <si>
    <t>安　曇　地　区</t>
  </si>
  <si>
    <t>西条</t>
  </si>
  <si>
    <t>波田</t>
  </si>
  <si>
    <t>坂北</t>
  </si>
  <si>
    <t>森山</t>
  </si>
  <si>
    <t>梓川</t>
  </si>
  <si>
    <t>深井</t>
  </si>
  <si>
    <t>信朝経</t>
  </si>
  <si>
    <t>麻績</t>
  </si>
  <si>
    <t>臼井</t>
  </si>
  <si>
    <t>一日市場</t>
  </si>
  <si>
    <t>矢崎</t>
  </si>
  <si>
    <t>坂井</t>
  </si>
  <si>
    <t>宮下</t>
  </si>
  <si>
    <t>豊科</t>
  </si>
  <si>
    <t>木　曽　地　区</t>
  </si>
  <si>
    <t>滝沢</t>
  </si>
  <si>
    <t>平沢</t>
  </si>
  <si>
    <t>宮原</t>
  </si>
  <si>
    <t>豊科田沢</t>
  </si>
  <si>
    <t>島田</t>
  </si>
  <si>
    <t>奈良井</t>
  </si>
  <si>
    <t>渡辺</t>
  </si>
  <si>
    <t>穂高</t>
  </si>
  <si>
    <t>新聞販売　  　穂高支店</t>
  </si>
  <si>
    <t>信朝毎産経</t>
  </si>
  <si>
    <t>薮原</t>
  </si>
  <si>
    <t>牛丸</t>
  </si>
  <si>
    <t>北穂高有明</t>
  </si>
  <si>
    <t>新聞販売　　   本店</t>
  </si>
  <si>
    <t>宮ノ越</t>
  </si>
  <si>
    <t>斎藤</t>
  </si>
  <si>
    <t>西穂高</t>
  </si>
  <si>
    <t>新聞販売   　　西穂高支店</t>
  </si>
  <si>
    <t>福島</t>
  </si>
  <si>
    <t>松岡</t>
  </si>
  <si>
    <t>池田</t>
  </si>
  <si>
    <t>信朝産</t>
  </si>
  <si>
    <t>上松</t>
  </si>
  <si>
    <t>塚本</t>
  </si>
  <si>
    <t>常盤</t>
  </si>
  <si>
    <t>藤巻</t>
  </si>
  <si>
    <t>信朝毎経</t>
  </si>
  <si>
    <t>垣外</t>
  </si>
  <si>
    <t>大町西部</t>
  </si>
  <si>
    <t>信朝毎産</t>
  </si>
  <si>
    <t>須原</t>
  </si>
  <si>
    <t>勝野</t>
  </si>
  <si>
    <t>大町東部</t>
  </si>
  <si>
    <t>松尾</t>
  </si>
  <si>
    <t>野尻</t>
  </si>
  <si>
    <t>済藤</t>
  </si>
  <si>
    <t>八坂</t>
  </si>
  <si>
    <t>南木曽</t>
  </si>
  <si>
    <t>木村</t>
  </si>
  <si>
    <t>白馬</t>
  </si>
  <si>
    <t>★山本</t>
  </si>
  <si>
    <t>坂下</t>
  </si>
  <si>
    <t>田口</t>
  </si>
  <si>
    <t>信中読産経</t>
  </si>
  <si>
    <t>南小谷</t>
  </si>
  <si>
    <t>★荻沢</t>
  </si>
  <si>
    <t>落合川</t>
  </si>
  <si>
    <t>金森</t>
  </si>
  <si>
    <t>信中朝毎経岐</t>
  </si>
  <si>
    <t>他紙系</t>
  </si>
  <si>
    <t>　　　月　　　　日　（　　　）</t>
  </si>
  <si>
    <t>　（折込受付締切時間は前々日の14:00です）</t>
  </si>
  <si>
    <t>☆送料無料　　★送料1店ごと、B4・200円,B3・300円,B2・400円</t>
  </si>
  <si>
    <t>読売専売店</t>
  </si>
  <si>
    <t>深志</t>
  </si>
  <si>
    <t>☆</t>
  </si>
  <si>
    <t>梓橋</t>
  </si>
  <si>
    <t>中央</t>
  </si>
  <si>
    <t>西部</t>
  </si>
  <si>
    <t>南部</t>
  </si>
  <si>
    <t>★</t>
  </si>
  <si>
    <t>毎日専売店</t>
  </si>
  <si>
    <t>大町</t>
  </si>
  <si>
    <t>南松本</t>
  </si>
  <si>
    <t>中日専売店</t>
  </si>
  <si>
    <t>東部</t>
  </si>
  <si>
    <t>松川</t>
  </si>
  <si>
    <t>松本空港</t>
  </si>
  <si>
    <t>今井160　　　</t>
  </si>
  <si>
    <t>合　計</t>
  </si>
  <si>
    <r>
      <t>南信地区折込依頼書　</t>
    </r>
    <r>
      <rPr>
        <sz val="15"/>
        <rFont val="ＭＳ Ｐゴシック"/>
        <family val="3"/>
      </rPr>
      <t>（中信折込センター)</t>
    </r>
  </si>
  <si>
    <t>中信折込センター管内</t>
  </si>
  <si>
    <t>木曽地区</t>
  </si>
  <si>
    <t>平沢　宮原</t>
  </si>
  <si>
    <t>　　　　TEL(026)251-1511 FAX222-5230</t>
  </si>
  <si>
    <t>奈良井　渡辺</t>
  </si>
  <si>
    <t>薮原　牛丸</t>
  </si>
  <si>
    <t>☆★送料は各店まとめて1店分とする</t>
  </si>
  <si>
    <t>宮ノ越　斎藤</t>
  </si>
  <si>
    <t>※1050枚が辰野町.中信地区依頼書でも取扱有</t>
  </si>
  <si>
    <t>福島　松岡</t>
  </si>
  <si>
    <t>上松　塚本</t>
  </si>
  <si>
    <t>上松　垣外</t>
  </si>
  <si>
    <t>須原　勝野</t>
  </si>
  <si>
    <t>　（折込受付締切時間は前々々日の16：00です）</t>
  </si>
  <si>
    <t>野尻　済藤</t>
  </si>
  <si>
    <t>南木曽　木村</t>
  </si>
  <si>
    <t>飯田・下伊那折込センター管内</t>
  </si>
  <si>
    <t>坂下　田口</t>
  </si>
  <si>
    <t>飯田地区</t>
  </si>
  <si>
    <t>信毎販売　橋北</t>
  </si>
  <si>
    <t>落合川　金森</t>
  </si>
  <si>
    <t>信中朝　　　　毎経岐</t>
  </si>
  <si>
    <t>信毎販売　飯田</t>
  </si>
  <si>
    <t>諏訪折込センター管内</t>
  </si>
  <si>
    <t>信毎販売　上郷</t>
  </si>
  <si>
    <t>岡谷市</t>
  </si>
  <si>
    <t>川岸　唐沢</t>
  </si>
  <si>
    <t>信朝毎　　　読経産</t>
  </si>
  <si>
    <t>鼎・伊賀良　田口</t>
  </si>
  <si>
    <t>岡谷　浜</t>
  </si>
  <si>
    <t>切石・伊賀良　宮澤</t>
  </si>
  <si>
    <t>諏訪郡下諏訪</t>
  </si>
  <si>
    <t>信毎販売センター　　下諏訪(営)</t>
  </si>
  <si>
    <t>信毎販売　松尾</t>
  </si>
  <si>
    <t>ASA渡辺</t>
  </si>
  <si>
    <t>朝経</t>
  </si>
  <si>
    <t>山本　中野</t>
  </si>
  <si>
    <t>諏訪市</t>
  </si>
  <si>
    <t>上諏訪　浜</t>
  </si>
  <si>
    <t>下伊那地区</t>
  </si>
  <si>
    <t>上片桐　中川</t>
  </si>
  <si>
    <t>茅野市</t>
  </si>
  <si>
    <t>信毎販売センター　　茅野(営)</t>
  </si>
  <si>
    <t>信産毎経</t>
  </si>
  <si>
    <t>大島・山吹　松川</t>
  </si>
  <si>
    <t>茅野　羽田</t>
  </si>
  <si>
    <t>朝経産中</t>
  </si>
  <si>
    <t>大鹿　森脇</t>
  </si>
  <si>
    <t>諏訪郡</t>
  </si>
  <si>
    <t>信毎販売センター　　原村(営)</t>
  </si>
  <si>
    <t>信毎</t>
  </si>
  <si>
    <t>松川生田　森脇</t>
  </si>
  <si>
    <t>原村　小林</t>
  </si>
  <si>
    <t>高森　豊丘</t>
  </si>
  <si>
    <t>富士見　柏原</t>
  </si>
  <si>
    <t>喬木・神稲　吉川</t>
  </si>
  <si>
    <t>信濃境　平出</t>
  </si>
  <si>
    <t>座光寺・下久竪　　　福島</t>
  </si>
  <si>
    <t>上伊那折込センター管内</t>
  </si>
  <si>
    <t>駒場　大津屋</t>
  </si>
  <si>
    <t>辰野町</t>
  </si>
  <si>
    <t>小野　伊藤</t>
  </si>
  <si>
    <t>浪合　松下</t>
  </si>
  <si>
    <t>辰野　米沢</t>
  </si>
  <si>
    <t>平谷　土田</t>
  </si>
  <si>
    <t>箕輪･南箕輪</t>
  </si>
  <si>
    <t>松島　樋口</t>
  </si>
  <si>
    <t>信朝</t>
  </si>
  <si>
    <t>根羽　石黒</t>
  </si>
  <si>
    <t>木下　中川</t>
  </si>
  <si>
    <t>駄科　代田</t>
  </si>
  <si>
    <t>伊那市</t>
  </si>
  <si>
    <t>信毎販売　　　   　　伊那中央(営)</t>
  </si>
  <si>
    <t>信朝☆</t>
  </si>
  <si>
    <t>龍江　熊谷</t>
  </si>
  <si>
    <t>沢度支所</t>
  </si>
  <si>
    <t>天竜峡　今村</t>
  </si>
  <si>
    <t>竜東　山田</t>
  </si>
  <si>
    <t>伊豆木　伊坪</t>
  </si>
  <si>
    <t>伊那北　中川</t>
  </si>
  <si>
    <t>下条　山本</t>
  </si>
  <si>
    <t>手良　北原</t>
  </si>
  <si>
    <t>南下条　佐々木</t>
  </si>
  <si>
    <t>高遠･長谷</t>
  </si>
  <si>
    <t>堀川</t>
  </si>
  <si>
    <t>信朝読毎</t>
  </si>
  <si>
    <t>泰阜　大平</t>
  </si>
  <si>
    <t>宮田･駒ヶ根</t>
  </si>
  <si>
    <t>ナカヤ</t>
  </si>
  <si>
    <t>大下条　熊谷</t>
  </si>
  <si>
    <t>信毎販売　　　　     駒ヶ根(営)</t>
  </si>
  <si>
    <t>新野　熊谷</t>
  </si>
  <si>
    <t>東部　沢田</t>
  </si>
  <si>
    <t>平岡　松下</t>
  </si>
  <si>
    <t>飯島町</t>
  </si>
  <si>
    <t>飯島　湯沢</t>
  </si>
  <si>
    <t>信読</t>
  </si>
  <si>
    <t>遠山　木下</t>
  </si>
  <si>
    <t>七久保　湯沢</t>
  </si>
  <si>
    <t>　　　月　　　　日　（　　　　）</t>
  </si>
  <si>
    <t>TEL</t>
  </si>
  <si>
    <t>★諏訪折込センター管内は送料1店ごと、B4・200円,B3・300円,B2・400円</t>
  </si>
  <si>
    <t>諏訪折込センター管内　★</t>
  </si>
  <si>
    <t>大野</t>
  </si>
  <si>
    <t>毎</t>
  </si>
  <si>
    <t>旧市・上郷</t>
  </si>
  <si>
    <t>滝川</t>
  </si>
  <si>
    <t>朝</t>
  </si>
  <si>
    <t>原田</t>
  </si>
  <si>
    <t>読</t>
  </si>
  <si>
    <t>旧市・鼎</t>
  </si>
  <si>
    <t>西川</t>
  </si>
  <si>
    <t>浜</t>
  </si>
  <si>
    <t>中</t>
  </si>
  <si>
    <t>専売</t>
  </si>
  <si>
    <t>毎産</t>
  </si>
  <si>
    <t>小口</t>
  </si>
  <si>
    <t>産</t>
  </si>
  <si>
    <t>旧市･松尾･鼎･上郷</t>
  </si>
  <si>
    <t>仲田</t>
  </si>
  <si>
    <t>下諏訪町</t>
  </si>
  <si>
    <t>蔵口</t>
  </si>
  <si>
    <t>旧市・橋南</t>
  </si>
  <si>
    <t>矢川</t>
  </si>
  <si>
    <t>旧市・中央</t>
  </si>
  <si>
    <t>麦島</t>
  </si>
  <si>
    <t>中村</t>
  </si>
  <si>
    <t>中産</t>
  </si>
  <si>
    <t>旧市・橋北</t>
  </si>
  <si>
    <t>前田</t>
  </si>
  <si>
    <t>小松</t>
  </si>
  <si>
    <t>上片桐</t>
  </si>
  <si>
    <t>亀屋</t>
  </si>
  <si>
    <t>松田</t>
  </si>
  <si>
    <t>読産</t>
  </si>
  <si>
    <t>大島・山吹</t>
  </si>
  <si>
    <t>田中</t>
  </si>
  <si>
    <t>市田</t>
  </si>
  <si>
    <t>熊谷</t>
  </si>
  <si>
    <t>上郷</t>
  </si>
  <si>
    <t>中島</t>
  </si>
  <si>
    <t>松島　桑沢</t>
  </si>
  <si>
    <t>松尾・上久竪</t>
  </si>
  <si>
    <t>遠山</t>
  </si>
  <si>
    <t>箕輪　池田SC</t>
  </si>
  <si>
    <t>読毎</t>
  </si>
  <si>
    <t>鼎・切石</t>
  </si>
  <si>
    <t>岡庭</t>
  </si>
  <si>
    <t>木下　原</t>
  </si>
  <si>
    <t>伊沢</t>
  </si>
  <si>
    <t>池田SC</t>
  </si>
  <si>
    <t>鼎・伊賀良</t>
  </si>
  <si>
    <t>関島</t>
  </si>
  <si>
    <t>朝中</t>
  </si>
  <si>
    <t>伊賀良</t>
  </si>
  <si>
    <t>木下</t>
  </si>
  <si>
    <t>加藤</t>
  </si>
  <si>
    <t>高遠・長谷</t>
  </si>
  <si>
    <t>赤羽</t>
  </si>
  <si>
    <t>山本</t>
  </si>
  <si>
    <t>マツヒサ</t>
  </si>
  <si>
    <t>宮田・駒ヶ根･　　　飯島</t>
  </si>
  <si>
    <t>中毎産</t>
  </si>
  <si>
    <t>駒場</t>
  </si>
  <si>
    <t>読売ＳＣ</t>
  </si>
  <si>
    <t>北原</t>
  </si>
  <si>
    <t>（折込受付締切時間は前々々日の16：00です）</t>
  </si>
  <si>
    <t>高谷</t>
  </si>
  <si>
    <t>七久保　山内</t>
  </si>
  <si>
    <t>諏訪地区折込枚数表</t>
  </si>
  <si>
    <t>月日()</t>
  </si>
  <si>
    <t>　　様</t>
  </si>
  <si>
    <t>総枚数</t>
  </si>
  <si>
    <t>支払者</t>
  </si>
  <si>
    <t>住所　　　　　　長野市南長池138</t>
  </si>
  <si>
    <t>名称　　　　　　　　長野　オリコミ</t>
  </si>
  <si>
    <t>金額</t>
  </si>
  <si>
    <t>電話　026-251-1511</t>
  </si>
  <si>
    <t>ＦＡＸ　026-222-5230</t>
  </si>
  <si>
    <t>税込金額</t>
  </si>
  <si>
    <t>タイトル：</t>
  </si>
  <si>
    <t>地区</t>
  </si>
  <si>
    <t>取扱紙</t>
  </si>
  <si>
    <t>≪岡谷市≫</t>
  </si>
  <si>
    <t>唐沢</t>
  </si>
  <si>
    <t>㈲浜</t>
  </si>
  <si>
    <t>信毎･朝日･日経</t>
  </si>
  <si>
    <t>毎日</t>
  </si>
  <si>
    <t>読売</t>
  </si>
  <si>
    <t>中日</t>
  </si>
  <si>
    <t>産経</t>
  </si>
  <si>
    <t>長野日報</t>
  </si>
  <si>
    <t>≪下諏訪町≫</t>
  </si>
  <si>
    <t>販売センター</t>
  </si>
  <si>
    <t>信毎･日経</t>
  </si>
  <si>
    <t>ASA下諏訪</t>
  </si>
  <si>
    <t>朝日･日経</t>
  </si>
  <si>
    <t>中日･産経</t>
  </si>
  <si>
    <t>≪諏訪市≫</t>
  </si>
  <si>
    <t>㈱浜</t>
  </si>
  <si>
    <t>読売･産経</t>
  </si>
  <si>
    <t>日報</t>
  </si>
  <si>
    <t>長野日報･中日</t>
  </si>
  <si>
    <t>小林</t>
  </si>
  <si>
    <t>≪茅野市≫</t>
  </si>
  <si>
    <t>信毎･日経　　　　　　　毎日･産経</t>
  </si>
  <si>
    <t>羽田</t>
  </si>
  <si>
    <t>朝日･日経　　　　　　　産経･中日</t>
  </si>
  <si>
    <t>茅野田中</t>
  </si>
  <si>
    <t>日報(東)田中</t>
  </si>
  <si>
    <t>日報(西)田中</t>
  </si>
  <si>
    <t>≪原村≫</t>
  </si>
  <si>
    <t>信毎除く全紙</t>
  </si>
  <si>
    <t>≪富士見町≫</t>
  </si>
  <si>
    <t>柏原</t>
  </si>
  <si>
    <t>≪境≫</t>
  </si>
  <si>
    <t>平出</t>
  </si>
  <si>
    <t>≪辰野町≫</t>
  </si>
  <si>
    <t>共和堂</t>
  </si>
  <si>
    <t>≪小野≫</t>
  </si>
  <si>
    <t>≪小淵澤≫</t>
  </si>
  <si>
    <t>藤原</t>
  </si>
  <si>
    <t>総合計</t>
  </si>
  <si>
    <r>
      <t>諏訪地区折込依頼書　</t>
    </r>
    <r>
      <rPr>
        <sz val="15"/>
        <rFont val="ＭＳ Ｐゴシック"/>
        <family val="3"/>
      </rPr>
      <t>（諏訪折込センター)</t>
    </r>
  </si>
  <si>
    <t>送料1店ごと、B4・200円,B3・300円,B2・400円</t>
  </si>
  <si>
    <t>長</t>
  </si>
  <si>
    <t>長中</t>
  </si>
  <si>
    <t>日報販売</t>
  </si>
  <si>
    <t>日報田中(西)</t>
  </si>
  <si>
    <t>茅野田中(東)</t>
  </si>
  <si>
    <t>読長</t>
  </si>
  <si>
    <t>南</t>
  </si>
  <si>
    <t>依頼枚数</t>
  </si>
  <si>
    <t>電話</t>
  </si>
  <si>
    <t>担当</t>
  </si>
  <si>
    <t>配布日</t>
  </si>
  <si>
    <t>名称</t>
  </si>
  <si>
    <t>ｺｰﾄﾞ</t>
  </si>
  <si>
    <t>住所</t>
  </si>
  <si>
    <t>様</t>
  </si>
  <si>
    <t>サイズ</t>
  </si>
  <si>
    <t>枚</t>
  </si>
  <si>
    <t>タイトル</t>
  </si>
  <si>
    <t>販売店名</t>
  </si>
  <si>
    <t>朝陽駅前</t>
  </si>
  <si>
    <t>110</t>
  </si>
  <si>
    <t>印刷会社</t>
  </si>
  <si>
    <t>折込日</t>
  </si>
  <si>
    <t>コード</t>
  </si>
  <si>
    <t>011</t>
  </si>
  <si>
    <t>012</t>
  </si>
  <si>
    <t>021</t>
  </si>
  <si>
    <t>042</t>
  </si>
  <si>
    <t>043</t>
  </si>
  <si>
    <t>044</t>
  </si>
  <si>
    <t>051</t>
  </si>
  <si>
    <t>053</t>
  </si>
  <si>
    <t>063</t>
  </si>
  <si>
    <t>075</t>
  </si>
  <si>
    <t>022</t>
  </si>
  <si>
    <t>024</t>
  </si>
  <si>
    <t>西高通り</t>
  </si>
  <si>
    <t>料金支払</t>
  </si>
  <si>
    <t>円</t>
  </si>
  <si>
    <t>広告主・代理店・印刷会社</t>
  </si>
  <si>
    <t>《 備考 》</t>
  </si>
  <si>
    <t>満配数</t>
  </si>
  <si>
    <t>総枚数(A+B)</t>
  </si>
  <si>
    <t xml:space="preserve"> 請求</t>
  </si>
  <si>
    <t>　A4</t>
  </si>
  <si>
    <t>　B5</t>
  </si>
  <si>
    <t>　B3</t>
  </si>
  <si>
    <t>　B２</t>
  </si>
  <si>
    <t>月</t>
  </si>
  <si>
    <t>月</t>
  </si>
  <si>
    <t>代理店</t>
  </si>
  <si>
    <t>広告主</t>
  </si>
  <si>
    <t>　お申し込みは</t>
  </si>
  <si>
    <t>日(</t>
  </si>
  <si>
    <t>折　　込　（Ａ）</t>
  </si>
  <si>
    <t>ポスティング　（Ｂ）</t>
  </si>
  <si>
    <t>〒381-0024　 長野県長野市南長池138番地</t>
  </si>
  <si>
    <t>　信毎タウンポスティング依頼書 （折込+ポスティング）</t>
  </si>
  <si>
    <t>三　　 輪</t>
  </si>
  <si>
    <t>小　 　市</t>
  </si>
  <si>
    <t>若　  　槻</t>
  </si>
  <si>
    <t>高　　  田</t>
  </si>
  <si>
    <t>柳　  　原</t>
  </si>
  <si>
    <t>中　  　越</t>
  </si>
  <si>
    <t>伊  勢  宮</t>
  </si>
  <si>
    <t>大  豆  島</t>
  </si>
  <si>
    <t xml:space="preserve">中　　 央 </t>
  </si>
  <si>
    <t>合　　計</t>
  </si>
  <si>
    <t>折込枚数　    　　　　　 　+　　　　　 　  　   　　　     ポスティング枚数 　</t>
  </si>
  <si>
    <t xml:space="preserve">  B4</t>
  </si>
  <si>
    <t>　  長  野  オ  リ  コ  ミ　　　　　　　</t>
  </si>
  <si>
    <t>) 朝刊</t>
  </si>
  <si>
    <t>※ポスティングは配布日から5日間で配布いたします。</t>
  </si>
  <si>
    <t>日 ( 火 ) ～</t>
  </si>
  <si>
    <t>TEL：026-251-1511　　FAX：026-222-5230</t>
  </si>
  <si>
    <t>折込（A）</t>
  </si>
  <si>
    <t>消費税</t>
  </si>
  <si>
    <t>請求金額</t>
  </si>
  <si>
    <t>ポスティング（B）</t>
  </si>
  <si>
    <t>配送管理料</t>
  </si>
  <si>
    <t>折込料</t>
  </si>
  <si>
    <t>配送　　管理料</t>
  </si>
  <si>
    <t>折込料</t>
  </si>
  <si>
    <r>
      <rPr>
        <b/>
        <sz val="12"/>
        <rFont val="ＭＳ Ｐ明朝"/>
        <family val="1"/>
      </rPr>
      <t>請求金額</t>
    </r>
    <r>
      <rPr>
        <b/>
        <sz val="11"/>
        <rFont val="ＭＳ Ｐ明朝"/>
        <family val="1"/>
      </rPr>
      <t>　</t>
    </r>
    <r>
      <rPr>
        <sz val="11"/>
        <rFont val="ＭＳ Ｐ明朝"/>
        <family val="1"/>
      </rPr>
      <t>即金・振込</t>
    </r>
  </si>
  <si>
    <t>※料金は北信地区折込料に準じています。</t>
  </si>
  <si>
    <t>安  茂  里</t>
  </si>
  <si>
    <t>※チラシ1枚につき配送管理料0.22円(税込）が必要になります。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</si>
</sst>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.0"/>
    <numFmt numFmtId="178" formatCode="0_ "/>
    <numFmt numFmtId="179" formatCode="0_ ;[Red]\-0\ "/>
    <numFmt numFmtId="180" formatCode="0_);[Red]\(0\)"/>
    <numFmt numFmtId="181" formatCode="#,##0_);[Red]\(#,##0\)"/>
    <numFmt numFmtId="182" formatCode="#,##0_ "/>
    <numFmt numFmtId="183" formatCode="#,##0.0_);\(#,##0.0\)"/>
    <numFmt numFmtId="184" formatCode="0.0E+00"/>
    <numFmt numFmtId="185" formatCode="0E+00"/>
    <numFmt numFmtId="186" formatCode="#,##0.0;[Red]\-#,##0.0"/>
    <numFmt numFmtId="187" formatCode="#,###"/>
    <numFmt numFmtId="188" formatCode="#,###.0"/>
    <numFmt numFmtId="189" formatCode="#,###.00"/>
    <numFmt numFmtId="190" formatCode="#,##0;[Red]\-#,##0;&quot;&quot;@"/>
    <numFmt numFmtId="191" formatCode="aaa"/>
    <numFmt numFmtId="192" formatCode="\(aaa\)"/>
    <numFmt numFmtId="193" formatCode="0.00_ "/>
    <numFmt numFmtId="194" formatCode="#,##0.00_ "/>
  </numFmts>
  <fonts count="71">
    <font>
      <sz val="11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2"/>
      <name val="ＭＳ Ｐゴシック"/>
      <family val="3"/>
    </font>
    <font>
      <sz val="11"/>
      <name val="ＭＳ Ｐ明朝"/>
      <family val="1"/>
    </font>
    <font>
      <sz val="24"/>
      <name val="ＭＳ Ｐゴシック"/>
      <family val="3"/>
    </font>
    <font>
      <b/>
      <sz val="15"/>
      <name val="ＭＳ Ｐ明朝"/>
      <family val="1"/>
    </font>
    <font>
      <sz val="15"/>
      <name val="ＭＳ Ｐゴシック"/>
      <family val="3"/>
    </font>
    <font>
      <sz val="15"/>
      <name val="ＭＳ Ｐ明朝"/>
      <family val="1"/>
    </font>
    <font>
      <b/>
      <sz val="17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b/>
      <sz val="13"/>
      <name val="ＭＳ Ｐゴシック"/>
      <family val="3"/>
    </font>
    <font>
      <sz val="8"/>
      <name val="ＭＳ Ｐ明朝"/>
      <family val="1"/>
    </font>
    <font>
      <sz val="7.5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b/>
      <sz val="18"/>
      <name val="ＭＳ Ｐ明朝"/>
      <family val="1"/>
    </font>
    <font>
      <b/>
      <sz val="11"/>
      <name val="ＭＳ Ｐ明朝"/>
      <family val="1"/>
    </font>
    <font>
      <b/>
      <sz val="6"/>
      <name val="ＭＳ Ｐ明朝"/>
      <family val="1"/>
    </font>
    <font>
      <sz val="6"/>
      <name val="ＭＳ Ｐ明朝"/>
      <family val="1"/>
    </font>
    <font>
      <b/>
      <sz val="13"/>
      <name val="ＭＳ Ｐ明朝"/>
      <family val="1"/>
    </font>
    <font>
      <sz val="14"/>
      <name val="ＭＳ Ｐ明朝"/>
      <family val="1"/>
    </font>
    <font>
      <b/>
      <sz val="15"/>
      <name val="ＭＳ Ｐゴシック"/>
      <family val="3"/>
    </font>
    <font>
      <b/>
      <sz val="14"/>
      <name val="ＭＳ Ｐゴシック"/>
      <family val="3"/>
    </font>
    <font>
      <sz val="7"/>
      <name val="ＭＳ Ｐ明朝"/>
      <family val="1"/>
    </font>
    <font>
      <sz val="7"/>
      <name val="ＭＳ Ｐゴシック"/>
      <family val="3"/>
    </font>
    <font>
      <sz val="8.5"/>
      <name val="ＭＳ Ｐ明朝"/>
      <family val="1"/>
    </font>
    <font>
      <sz val="9.5"/>
      <name val="ＭＳ Ｐ明朝"/>
      <family val="1"/>
    </font>
    <font>
      <b/>
      <sz val="9"/>
      <name val="ＭＳ Ｐゴシック"/>
      <family val="3"/>
    </font>
    <font>
      <sz val="13"/>
      <name val="ＭＳ Ｐ明朝"/>
      <family val="1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明朝"/>
      <family val="1"/>
    </font>
    <font>
      <b/>
      <u val="doubleAccounting"/>
      <sz val="24"/>
      <name val="ＭＳ Ｐゴシック"/>
      <family val="3"/>
    </font>
    <font>
      <b/>
      <sz val="30"/>
      <name val="ＭＳ Ｐ明朝"/>
      <family val="1"/>
    </font>
    <font>
      <b/>
      <sz val="36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b/>
      <sz val="20"/>
      <name val="HGP明朝E"/>
      <family val="1"/>
    </font>
    <font>
      <b/>
      <sz val="14"/>
      <name val="HGP明朝E"/>
      <family val="1"/>
    </font>
    <font>
      <b/>
      <sz val="9"/>
      <name val="ＭＳ Ｐ明朝"/>
      <family val="1"/>
    </font>
    <font>
      <sz val="16"/>
      <name val="ＭＳ Ｐ明朝"/>
      <family val="1"/>
    </font>
    <font>
      <sz val="12"/>
      <color indexed="9"/>
      <name val="ＭＳ Ｐ明朝"/>
      <family val="1"/>
    </font>
    <font>
      <sz val="14"/>
      <color indexed="9"/>
      <name val="ＭＳ Ｐ明朝"/>
      <family val="1"/>
    </font>
    <font>
      <b/>
      <sz val="11"/>
      <color indexed="9"/>
      <name val="ＭＳ Ｐ明朝"/>
      <family val="1"/>
    </font>
    <font>
      <sz val="12"/>
      <color theme="0"/>
      <name val="ＭＳ Ｐ明朝"/>
      <family val="1"/>
    </font>
    <font>
      <sz val="14"/>
      <color theme="0"/>
      <name val="ＭＳ Ｐ明朝"/>
      <family val="1"/>
    </font>
    <font>
      <b/>
      <sz val="11"/>
      <color theme="0"/>
      <name val="ＭＳ Ｐ明朝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</fills>
  <borders count="1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hair"/>
      <right>
        <color indexed="63"/>
      </right>
      <top style="double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9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8" fillId="3" borderId="0" applyNumberFormat="0" applyBorder="0" applyAlignment="0" applyProtection="0"/>
    <xf numFmtId="0" fontId="19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10" fillId="23" borderId="9" applyNumberFormat="0" applyAlignment="0" applyProtection="0"/>
    <xf numFmtId="0" fontId="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6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745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6" fontId="20" fillId="24" borderId="10" xfId="58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6" fontId="20" fillId="24" borderId="13" xfId="58" applyFont="1" applyFill="1" applyBorder="1" applyAlignment="1">
      <alignment horizontal="center" vertical="center"/>
    </xf>
    <xf numFmtId="6" fontId="24" fillId="0" borderId="14" xfId="58" applyFont="1" applyFill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0" fillId="24" borderId="15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7" fillId="21" borderId="16" xfId="49" applyNumberFormat="1" applyFont="1" applyFill="1" applyBorder="1" applyAlignment="1">
      <alignment horizontal="center" vertical="center"/>
    </xf>
    <xf numFmtId="0" fontId="20" fillId="21" borderId="17" xfId="0" applyFont="1" applyFill="1" applyBorder="1" applyAlignment="1">
      <alignment horizontal="center" vertical="center"/>
    </xf>
    <xf numFmtId="0" fontId="20" fillId="21" borderId="18" xfId="0" applyFont="1" applyFill="1" applyBorder="1" applyAlignment="1">
      <alignment horizontal="center" vertical="center"/>
    </xf>
    <xf numFmtId="0" fontId="20" fillId="21" borderId="19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38" fontId="27" fillId="0" borderId="20" xfId="49" applyFont="1" applyFill="1" applyBorder="1" applyAlignment="1">
      <alignment horizontal="center" vertical="center"/>
    </xf>
    <xf numFmtId="0" fontId="20" fillId="21" borderId="21" xfId="0" applyFont="1" applyFill="1" applyBorder="1" applyAlignment="1">
      <alignment horizontal="center" vertical="center"/>
    </xf>
    <xf numFmtId="0" fontId="20" fillId="21" borderId="0" xfId="0" applyFont="1" applyFill="1" applyBorder="1" applyAlignment="1">
      <alignment horizontal="center" vertical="center"/>
    </xf>
    <xf numFmtId="0" fontId="20" fillId="21" borderId="12" xfId="0" applyFont="1" applyFill="1" applyBorder="1" applyAlignment="1">
      <alignment horizontal="center" vertical="center"/>
    </xf>
    <xf numFmtId="38" fontId="27" fillId="0" borderId="14" xfId="49" applyNumberFormat="1" applyFont="1" applyBorder="1" applyAlignment="1">
      <alignment horizontal="center" vertical="center"/>
    </xf>
    <xf numFmtId="9" fontId="28" fillId="0" borderId="14" xfId="49" applyNumberFormat="1" applyFont="1" applyBorder="1" applyAlignment="1">
      <alignment horizontal="center" vertical="center"/>
    </xf>
    <xf numFmtId="0" fontId="20" fillId="21" borderId="21" xfId="0" applyFont="1" applyFill="1" applyBorder="1" applyAlignment="1">
      <alignment horizontal="left" vertical="center"/>
    </xf>
    <xf numFmtId="0" fontId="20" fillId="21" borderId="0" xfId="0" applyFont="1" applyFill="1" applyBorder="1" applyAlignment="1">
      <alignment horizontal="left" vertical="center"/>
    </xf>
    <xf numFmtId="0" fontId="20" fillId="21" borderId="12" xfId="0" applyFont="1" applyFill="1" applyBorder="1" applyAlignment="1">
      <alignment horizontal="left" vertical="center"/>
    </xf>
    <xf numFmtId="0" fontId="26" fillId="24" borderId="15" xfId="0" applyFont="1" applyFill="1" applyBorder="1" applyAlignment="1">
      <alignment horizontal="center" vertical="center"/>
    </xf>
    <xf numFmtId="0" fontId="27" fillId="0" borderId="22" xfId="49" applyNumberFormat="1" applyFont="1" applyBorder="1" applyAlignment="1">
      <alignment horizontal="center" vertical="center"/>
    </xf>
    <xf numFmtId="0" fontId="20" fillId="0" borderId="23" xfId="0" applyFont="1" applyFill="1" applyBorder="1" applyAlignment="1">
      <alignment horizontal="left" vertical="center"/>
    </xf>
    <xf numFmtId="38" fontId="20" fillId="24" borderId="24" xfId="49" applyFont="1" applyFill="1" applyBorder="1" applyAlignment="1">
      <alignment horizontal="center" vertical="center"/>
    </xf>
    <xf numFmtId="38" fontId="20" fillId="24" borderId="23" xfId="49" applyFont="1" applyFill="1" applyBorder="1" applyAlignment="1">
      <alignment horizontal="center" vertical="center"/>
    </xf>
    <xf numFmtId="38" fontId="29" fillId="24" borderId="25" xfId="0" applyNumberFormat="1" applyFont="1" applyFill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38" fontId="30" fillId="0" borderId="27" xfId="49" applyFont="1" applyBorder="1" applyAlignment="1">
      <alignment horizontal="center" vertical="center"/>
    </xf>
    <xf numFmtId="38" fontId="28" fillId="0" borderId="27" xfId="49" applyFont="1" applyBorder="1" applyAlignment="1">
      <alignment horizontal="right" vertical="center"/>
    </xf>
    <xf numFmtId="38" fontId="31" fillId="21" borderId="28" xfId="49" applyFont="1" applyFill="1" applyBorder="1" applyAlignment="1">
      <alignment horizontal="right" vertical="center"/>
    </xf>
    <xf numFmtId="0" fontId="20" fillId="0" borderId="29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38" fontId="30" fillId="0" borderId="37" xfId="49" applyFont="1" applyBorder="1" applyAlignment="1">
      <alignment horizontal="center" vertical="center"/>
    </xf>
    <xf numFmtId="38" fontId="28" fillId="0" borderId="37" xfId="49" applyFont="1" applyBorder="1" applyAlignment="1">
      <alignment horizontal="right" vertical="center"/>
    </xf>
    <xf numFmtId="38" fontId="31" fillId="21" borderId="38" xfId="49" applyFont="1" applyFill="1" applyBorder="1" applyAlignment="1">
      <alignment horizontal="right" vertical="center"/>
    </xf>
    <xf numFmtId="0" fontId="30" fillId="0" borderId="35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/>
    </xf>
    <xf numFmtId="0" fontId="27" fillId="21" borderId="39" xfId="49" applyNumberFormat="1" applyFont="1" applyFill="1" applyBorder="1" applyAlignment="1">
      <alignment horizontal="center" vertical="center"/>
    </xf>
    <xf numFmtId="38" fontId="27" fillId="0" borderId="27" xfId="49" applyFont="1" applyFill="1" applyBorder="1" applyAlignment="1">
      <alignment horizontal="center" vertical="center"/>
    </xf>
    <xf numFmtId="38" fontId="27" fillId="0" borderId="27" xfId="49" applyNumberFormat="1" applyFont="1" applyBorder="1" applyAlignment="1">
      <alignment horizontal="center" vertical="center"/>
    </xf>
    <xf numFmtId="9" fontId="28" fillId="0" borderId="27" xfId="49" applyNumberFormat="1" applyFont="1" applyBorder="1" applyAlignment="1">
      <alignment horizontal="center" vertical="center"/>
    </xf>
    <xf numFmtId="0" fontId="20" fillId="21" borderId="40" xfId="0" applyFont="1" applyFill="1" applyBorder="1" applyAlignment="1">
      <alignment horizontal="left" vertical="center"/>
    </xf>
    <xf numFmtId="0" fontId="20" fillId="21" borderId="41" xfId="0" applyFont="1" applyFill="1" applyBorder="1" applyAlignment="1">
      <alignment horizontal="left" vertical="center"/>
    </xf>
    <xf numFmtId="0" fontId="20" fillId="21" borderId="42" xfId="0" applyFont="1" applyFill="1" applyBorder="1" applyAlignment="1">
      <alignment horizontal="left" vertical="center"/>
    </xf>
    <xf numFmtId="0" fontId="27" fillId="0" borderId="37" xfId="49" applyNumberFormat="1" applyFont="1" applyBorder="1" applyAlignment="1">
      <alignment horizontal="center" vertical="center"/>
    </xf>
    <xf numFmtId="0" fontId="20" fillId="0" borderId="18" xfId="0" applyFont="1" applyBorder="1" applyAlignment="1">
      <alignment vertical="center"/>
    </xf>
    <xf numFmtId="0" fontId="26" fillId="0" borderId="18" xfId="0" applyFont="1" applyBorder="1" applyAlignment="1">
      <alignment horizontal="right" vertical="center" wrapText="1"/>
    </xf>
    <xf numFmtId="0" fontId="34" fillId="0" borderId="0" xfId="0" applyFont="1" applyBorder="1" applyAlignment="1">
      <alignment horizontal="right" vertical="center" wrapText="1"/>
    </xf>
    <xf numFmtId="0" fontId="26" fillId="0" borderId="0" xfId="0" applyFont="1" applyFill="1" applyBorder="1" applyAlignment="1">
      <alignment horizontal="center" vertical="center"/>
    </xf>
    <xf numFmtId="38" fontId="20" fillId="24" borderId="43" xfId="49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20" fillId="0" borderId="40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24" fillId="21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left" vertical="center"/>
    </xf>
    <xf numFmtId="49" fontId="28" fillId="0" borderId="0" xfId="58" applyNumberFormat="1" applyFont="1" applyFill="1" applyBorder="1" applyAlignment="1">
      <alignment horizontal="left" vertical="center"/>
    </xf>
    <xf numFmtId="0" fontId="20" fillId="0" borderId="28" xfId="0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38" fontId="27" fillId="0" borderId="33" xfId="49" applyFont="1" applyFill="1" applyBorder="1" applyAlignment="1">
      <alignment horizontal="center" vertical="center"/>
    </xf>
    <xf numFmtId="38" fontId="27" fillId="0" borderId="44" xfId="49" applyFont="1" applyFill="1" applyBorder="1" applyAlignment="1">
      <alignment horizontal="center" vertical="center"/>
    </xf>
    <xf numFmtId="38" fontId="27" fillId="0" borderId="34" xfId="49" applyFont="1" applyFill="1" applyBorder="1" applyAlignment="1">
      <alignment horizontal="center" vertical="center"/>
    </xf>
    <xf numFmtId="38" fontId="20" fillId="0" borderId="21" xfId="0" applyNumberFormat="1" applyFont="1" applyBorder="1" applyAlignment="1">
      <alignment vertical="center"/>
    </xf>
    <xf numFmtId="0" fontId="27" fillId="0" borderId="0" xfId="49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38" fontId="27" fillId="0" borderId="0" xfId="49" applyFont="1" applyFill="1" applyBorder="1" applyAlignment="1">
      <alignment horizontal="center" vertical="center"/>
    </xf>
    <xf numFmtId="38" fontId="27" fillId="0" borderId="0" xfId="49" applyFont="1" applyFill="1" applyBorder="1" applyAlignment="1">
      <alignment horizontal="right" vertical="center"/>
    </xf>
    <xf numFmtId="0" fontId="36" fillId="0" borderId="33" xfId="0" applyFont="1" applyFill="1" applyBorder="1" applyAlignment="1">
      <alignment vertical="center"/>
    </xf>
    <xf numFmtId="0" fontId="36" fillId="0" borderId="44" xfId="0" applyFont="1" applyFill="1" applyBorder="1" applyAlignment="1">
      <alignment vertical="center"/>
    </xf>
    <xf numFmtId="0" fontId="36" fillId="0" borderId="34" xfId="0" applyFont="1" applyFill="1" applyBorder="1" applyAlignment="1">
      <alignment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/>
    </xf>
    <xf numFmtId="38" fontId="29" fillId="0" borderId="46" xfId="49" applyFont="1" applyBorder="1" applyAlignment="1">
      <alignment horizontal="right"/>
    </xf>
    <xf numFmtId="0" fontId="38" fillId="0" borderId="46" xfId="0" applyFont="1" applyBorder="1" applyAlignment="1">
      <alignment horizontal="right"/>
    </xf>
    <xf numFmtId="0" fontId="20" fillId="0" borderId="41" xfId="0" applyFont="1" applyBorder="1" applyAlignment="1">
      <alignment vertical="center"/>
    </xf>
    <xf numFmtId="0" fontId="20" fillId="0" borderId="42" xfId="0" applyFont="1" applyBorder="1" applyAlignment="1">
      <alignment vertical="center"/>
    </xf>
    <xf numFmtId="0" fontId="20" fillId="0" borderId="15" xfId="0" applyFont="1" applyBorder="1" applyAlignment="1">
      <alignment horizontal="center" vertical="center"/>
    </xf>
    <xf numFmtId="0" fontId="38" fillId="0" borderId="47" xfId="0" applyFont="1" applyBorder="1" applyAlignment="1">
      <alignment horizontal="right"/>
    </xf>
    <xf numFmtId="0" fontId="20" fillId="0" borderId="10" xfId="0" applyFont="1" applyFill="1" applyBorder="1" applyAlignment="1">
      <alignment horizontal="center" vertical="center"/>
    </xf>
    <xf numFmtId="0" fontId="20" fillId="0" borderId="39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0" fillId="0" borderId="13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/>
    </xf>
    <xf numFmtId="38" fontId="38" fillId="0" borderId="27" xfId="49" applyFont="1" applyBorder="1" applyAlignment="1">
      <alignment/>
    </xf>
    <xf numFmtId="0" fontId="39" fillId="0" borderId="27" xfId="0" applyFont="1" applyBorder="1" applyAlignment="1">
      <alignment horizontal="center"/>
    </xf>
    <xf numFmtId="0" fontId="20" fillId="0" borderId="27" xfId="0" applyFont="1" applyBorder="1" applyAlignment="1">
      <alignment/>
    </xf>
    <xf numFmtId="0" fontId="20" fillId="0" borderId="46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39" fillId="0" borderId="27" xfId="0" applyFont="1" applyFill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38" fontId="38" fillId="0" borderId="49" xfId="49" applyFont="1" applyBorder="1" applyAlignment="1">
      <alignment/>
    </xf>
    <xf numFmtId="0" fontId="39" fillId="0" borderId="49" xfId="0" applyFont="1" applyFill="1" applyBorder="1" applyAlignment="1">
      <alignment horizontal="center"/>
    </xf>
    <xf numFmtId="0" fontId="20" fillId="0" borderId="49" xfId="0" applyFont="1" applyBorder="1" applyAlignment="1">
      <alignment/>
    </xf>
    <xf numFmtId="0" fontId="20" fillId="0" borderId="50" xfId="0" applyFont="1" applyBorder="1" applyAlignment="1">
      <alignment/>
    </xf>
    <xf numFmtId="0" fontId="20" fillId="0" borderId="51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38" fontId="38" fillId="0" borderId="52" xfId="49" applyFont="1" applyBorder="1" applyAlignment="1">
      <alignment/>
    </xf>
    <xf numFmtId="0" fontId="39" fillId="0" borderId="52" xfId="0" applyFont="1" applyBorder="1" applyAlignment="1">
      <alignment horizontal="center"/>
    </xf>
    <xf numFmtId="0" fontId="20" fillId="0" borderId="52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4" xfId="0" applyFont="1" applyBorder="1" applyAlignment="1">
      <alignment horizontal="center"/>
    </xf>
    <xf numFmtId="0" fontId="20" fillId="0" borderId="55" xfId="0" applyFont="1" applyBorder="1" applyAlignment="1">
      <alignment horizontal="center"/>
    </xf>
    <xf numFmtId="38" fontId="38" fillId="0" borderId="55" xfId="49" applyFont="1" applyBorder="1" applyAlignment="1">
      <alignment/>
    </xf>
    <xf numFmtId="0" fontId="39" fillId="0" borderId="55" xfId="0" applyFont="1" applyFill="1" applyBorder="1" applyAlignment="1">
      <alignment horizontal="center"/>
    </xf>
    <xf numFmtId="0" fontId="20" fillId="0" borderId="56" xfId="0" applyFont="1" applyBorder="1" applyAlignment="1">
      <alignment horizontal="center"/>
    </xf>
    <xf numFmtId="0" fontId="20" fillId="0" borderId="50" xfId="0" applyFont="1" applyBorder="1" applyAlignment="1">
      <alignment horizontal="center"/>
    </xf>
    <xf numFmtId="0" fontId="39" fillId="0" borderId="55" xfId="0" applyFont="1" applyFill="1" applyBorder="1" applyAlignment="1">
      <alignment horizontal="center" vertical="center" wrapText="1"/>
    </xf>
    <xf numFmtId="0" fontId="20" fillId="0" borderId="55" xfId="0" applyFont="1" applyBorder="1" applyAlignment="1">
      <alignment/>
    </xf>
    <xf numFmtId="0" fontId="20" fillId="0" borderId="56" xfId="0" applyFont="1" applyBorder="1" applyAlignment="1">
      <alignment/>
    </xf>
    <xf numFmtId="0" fontId="39" fillId="0" borderId="27" xfId="0" applyFont="1" applyFill="1" applyBorder="1" applyAlignment="1">
      <alignment horizontal="center" vertical="center" wrapText="1"/>
    </xf>
    <xf numFmtId="0" fontId="20" fillId="0" borderId="57" xfId="0" applyFont="1" applyFill="1" applyBorder="1" applyAlignment="1">
      <alignment horizontal="center"/>
    </xf>
    <xf numFmtId="0" fontId="20" fillId="0" borderId="58" xfId="0" applyFont="1" applyBorder="1" applyAlignment="1">
      <alignment/>
    </xf>
    <xf numFmtId="38" fontId="38" fillId="0" borderId="58" xfId="49" applyFont="1" applyFill="1" applyBorder="1" applyAlignment="1">
      <alignment/>
    </xf>
    <xf numFmtId="0" fontId="26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20" fillId="21" borderId="17" xfId="0" applyFont="1" applyFill="1" applyBorder="1" applyAlignment="1">
      <alignment horizontal="left" vertical="center"/>
    </xf>
    <xf numFmtId="0" fontId="28" fillId="0" borderId="42" xfId="0" applyFont="1" applyFill="1" applyBorder="1" applyAlignment="1">
      <alignment horizontal="center" vertical="center"/>
    </xf>
    <xf numFmtId="6" fontId="20" fillId="24" borderId="15" xfId="58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41" xfId="0" applyFont="1" applyBorder="1" applyAlignment="1">
      <alignment horizontal="right" vertical="center"/>
    </xf>
    <xf numFmtId="38" fontId="44" fillId="21" borderId="28" xfId="49" applyFont="1" applyFill="1" applyBorder="1" applyAlignment="1">
      <alignment horizontal="right" vertical="center"/>
    </xf>
    <xf numFmtId="0" fontId="26" fillId="0" borderId="11" xfId="0" applyFont="1" applyBorder="1" applyAlignment="1">
      <alignment vertical="center"/>
    </xf>
    <xf numFmtId="0" fontId="20" fillId="0" borderId="27" xfId="0" applyFont="1" applyBorder="1" applyAlignment="1">
      <alignment horizontal="center" vertical="center" wrapText="1"/>
    </xf>
    <xf numFmtId="38" fontId="28" fillId="0" borderId="27" xfId="49" applyFont="1" applyBorder="1" applyAlignment="1">
      <alignment horizontal="right" vertical="center" wrapText="1"/>
    </xf>
    <xf numFmtId="0" fontId="45" fillId="0" borderId="20" xfId="0" applyFont="1" applyBorder="1" applyAlignment="1">
      <alignment horizontal="right" vertical="center" wrapText="1"/>
    </xf>
    <xf numFmtId="0" fontId="26" fillId="24" borderId="10" xfId="0" applyNumberFormat="1" applyFont="1" applyFill="1" applyBorder="1" applyAlignment="1">
      <alignment horizontal="center" vertical="center" wrapText="1"/>
    </xf>
    <xf numFmtId="0" fontId="26" fillId="24" borderId="13" xfId="0" applyNumberFormat="1" applyFont="1" applyFill="1" applyBorder="1" applyAlignment="1">
      <alignment horizontal="center" vertical="center"/>
    </xf>
    <xf numFmtId="0" fontId="26" fillId="21" borderId="21" xfId="0" applyFont="1" applyFill="1" applyBorder="1" applyAlignment="1">
      <alignment horizontal="left" vertical="center"/>
    </xf>
    <xf numFmtId="0" fontId="26" fillId="21" borderId="12" xfId="0" applyFont="1" applyFill="1" applyBorder="1" applyAlignment="1">
      <alignment horizontal="left" vertical="center"/>
    </xf>
    <xf numFmtId="0" fontId="26" fillId="21" borderId="40" xfId="0" applyFont="1" applyFill="1" applyBorder="1" applyAlignment="1">
      <alignment horizontal="left" vertical="center"/>
    </xf>
    <xf numFmtId="0" fontId="26" fillId="21" borderId="42" xfId="0" applyFont="1" applyFill="1" applyBorder="1" applyAlignment="1">
      <alignment horizontal="left" vertical="center"/>
    </xf>
    <xf numFmtId="0" fontId="26" fillId="24" borderId="15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32" fillId="0" borderId="27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/>
    </xf>
    <xf numFmtId="0" fontId="44" fillId="21" borderId="0" xfId="0" applyFont="1" applyFill="1" applyBorder="1" applyAlignment="1">
      <alignment horizontal="left" vertical="center"/>
    </xf>
    <xf numFmtId="38" fontId="44" fillId="21" borderId="28" xfId="49" applyFont="1" applyFill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38" fontId="28" fillId="0" borderId="37" xfId="49" applyFont="1" applyBorder="1" applyAlignment="1">
      <alignment horizontal="right" vertical="center" wrapText="1"/>
    </xf>
    <xf numFmtId="38" fontId="44" fillId="21" borderId="38" xfId="49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0" fillId="21" borderId="18" xfId="0" applyFont="1" applyFill="1" applyBorder="1" applyAlignment="1">
      <alignment horizontal="left" vertical="center"/>
    </xf>
    <xf numFmtId="0" fontId="20" fillId="21" borderId="19" xfId="0" applyFont="1" applyFill="1" applyBorder="1" applyAlignment="1">
      <alignment horizontal="left" vertical="center"/>
    </xf>
    <xf numFmtId="38" fontId="20" fillId="0" borderId="18" xfId="49" applyFont="1" applyFill="1" applyBorder="1" applyAlignment="1">
      <alignment horizontal="center" vertical="center"/>
    </xf>
    <xf numFmtId="0" fontId="26" fillId="0" borderId="18" xfId="0" applyFont="1" applyBorder="1" applyAlignment="1">
      <alignment horizontal="left" vertical="center"/>
    </xf>
    <xf numFmtId="0" fontId="34" fillId="0" borderId="18" xfId="0" applyFont="1" applyBorder="1" applyAlignment="1">
      <alignment horizontal="right" vertical="center" wrapText="1"/>
    </xf>
    <xf numFmtId="38" fontId="20" fillId="0" borderId="41" xfId="49" applyFont="1" applyFill="1" applyBorder="1" applyAlignment="1">
      <alignment horizontal="center" vertical="center"/>
    </xf>
    <xf numFmtId="0" fontId="26" fillId="0" borderId="41" xfId="0" applyFont="1" applyBorder="1" applyAlignment="1">
      <alignment horizontal="left" vertical="center"/>
    </xf>
    <xf numFmtId="0" fontId="34" fillId="0" borderId="41" xfId="0" applyFont="1" applyBorder="1" applyAlignment="1">
      <alignment horizontal="left" vertical="center"/>
    </xf>
    <xf numFmtId="6" fontId="24" fillId="0" borderId="47" xfId="58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60" xfId="0" applyFont="1" applyBorder="1" applyAlignment="1">
      <alignment vertical="center"/>
    </xf>
    <xf numFmtId="38" fontId="0" fillId="21" borderId="39" xfId="49" applyFont="1" applyFill="1" applyBorder="1" applyAlignment="1">
      <alignment horizontal="center" vertical="center" wrapText="1"/>
    </xf>
    <xf numFmtId="38" fontId="0" fillId="21" borderId="45" xfId="49" applyFont="1" applyFill="1" applyBorder="1" applyAlignment="1">
      <alignment horizontal="right" vertical="center" wrapText="1"/>
    </xf>
    <xf numFmtId="38" fontId="0" fillId="0" borderId="33" xfId="49" applyFont="1" applyFill="1" applyBorder="1" applyAlignment="1">
      <alignment horizontal="center" vertical="center"/>
    </xf>
    <xf numFmtId="38" fontId="0" fillId="0" borderId="46" xfId="49" applyFont="1" applyFill="1" applyBorder="1" applyAlignment="1">
      <alignment horizontal="right" vertical="center"/>
    </xf>
    <xf numFmtId="38" fontId="0" fillId="0" borderId="27" xfId="49" applyFont="1" applyFill="1" applyBorder="1" applyAlignment="1">
      <alignment horizontal="center" vertical="center"/>
    </xf>
    <xf numFmtId="0" fontId="35" fillId="0" borderId="21" xfId="0" applyFont="1" applyBorder="1" applyAlignment="1">
      <alignment vertical="center"/>
    </xf>
    <xf numFmtId="9" fontId="20" fillId="0" borderId="27" xfId="0" applyNumberFormat="1" applyFont="1" applyBorder="1" applyAlignment="1">
      <alignment horizontal="center" vertical="center"/>
    </xf>
    <xf numFmtId="38" fontId="0" fillId="21" borderId="46" xfId="49" applyFont="1" applyFill="1" applyBorder="1" applyAlignment="1">
      <alignment horizontal="right" vertical="center"/>
    </xf>
    <xf numFmtId="0" fontId="0" fillId="0" borderId="37" xfId="0" applyNumberFormat="1" applyFont="1" applyBorder="1" applyAlignment="1">
      <alignment horizontal="center" vertical="center"/>
    </xf>
    <xf numFmtId="38" fontId="0" fillId="21" borderId="47" xfId="49" applyFont="1" applyFill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38" fontId="20" fillId="24" borderId="19" xfId="49" applyFont="1" applyFill="1" applyBorder="1" applyAlignment="1">
      <alignment horizontal="center" vertical="center"/>
    </xf>
    <xf numFmtId="38" fontId="20" fillId="0" borderId="13" xfId="0" applyNumberFormat="1" applyFont="1" applyBorder="1" applyAlignment="1">
      <alignment vertical="center"/>
    </xf>
    <xf numFmtId="38" fontId="27" fillId="0" borderId="61" xfId="49" applyFont="1" applyFill="1" applyBorder="1" applyAlignment="1">
      <alignment horizontal="center" vertical="center"/>
    </xf>
    <xf numFmtId="38" fontId="27" fillId="0" borderId="62" xfId="49" applyFont="1" applyFill="1" applyBorder="1" applyAlignment="1">
      <alignment horizontal="center" vertical="center"/>
    </xf>
    <xf numFmtId="38" fontId="49" fillId="21" borderId="28" xfId="49" applyFont="1" applyFill="1" applyBorder="1" applyAlignment="1">
      <alignment horizontal="left" vertical="center"/>
    </xf>
    <xf numFmtId="38" fontId="27" fillId="0" borderId="63" xfId="49" applyFont="1" applyFill="1" applyBorder="1" applyAlignment="1">
      <alignment horizontal="center" vertical="center"/>
    </xf>
    <xf numFmtId="38" fontId="44" fillId="21" borderId="46" xfId="49" applyFont="1" applyFill="1" applyBorder="1" applyAlignment="1">
      <alignment horizontal="right" vertical="center"/>
    </xf>
    <xf numFmtId="38" fontId="27" fillId="0" borderId="64" xfId="49" applyFont="1" applyFill="1" applyBorder="1" applyAlignment="1">
      <alignment horizontal="center" vertical="center"/>
    </xf>
    <xf numFmtId="38" fontId="27" fillId="0" borderId="65" xfId="49" applyFont="1" applyFill="1" applyBorder="1" applyAlignment="1">
      <alignment horizontal="center" vertical="center"/>
    </xf>
    <xf numFmtId="38" fontId="44" fillId="21" borderId="47" xfId="49" applyFont="1" applyFill="1" applyBorder="1" applyAlignment="1">
      <alignment horizontal="right" vertical="center"/>
    </xf>
    <xf numFmtId="38" fontId="28" fillId="0" borderId="0" xfId="49" applyFont="1" applyBorder="1" applyAlignment="1">
      <alignment horizontal="right" vertical="center" wrapText="1"/>
    </xf>
    <xf numFmtId="49" fontId="20" fillId="0" borderId="0" xfId="49" applyNumberFormat="1" applyFont="1" applyBorder="1" applyAlignment="1">
      <alignment horizontal="right" vertical="center"/>
    </xf>
    <xf numFmtId="0" fontId="26" fillId="0" borderId="18" xfId="0" applyFont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38" fontId="30" fillId="0" borderId="0" xfId="49" applyFont="1" applyFill="1" applyBorder="1" applyAlignment="1">
      <alignment horizontal="center" vertical="center"/>
    </xf>
    <xf numFmtId="38" fontId="28" fillId="0" borderId="0" xfId="49" applyFont="1" applyFill="1" applyBorder="1" applyAlignment="1">
      <alignment horizontal="right" vertical="center"/>
    </xf>
    <xf numFmtId="38" fontId="31" fillId="0" borderId="0" xfId="49" applyFont="1" applyFill="1" applyBorder="1" applyAlignment="1">
      <alignment horizontal="right" vertical="center"/>
    </xf>
    <xf numFmtId="0" fontId="28" fillId="0" borderId="41" xfId="0" applyFont="1" applyFill="1" applyBorder="1" applyAlignment="1">
      <alignment horizontal="right" vertical="center"/>
    </xf>
    <xf numFmtId="0" fontId="28" fillId="0" borderId="62" xfId="0" applyFont="1" applyFill="1" applyBorder="1" applyAlignment="1">
      <alignment horizontal="left" vertical="center"/>
    </xf>
    <xf numFmtId="0" fontId="0" fillId="0" borderId="60" xfId="0" applyBorder="1" applyAlignment="1">
      <alignment horizontal="center" vertical="center" wrapText="1"/>
    </xf>
    <xf numFmtId="0" fontId="20" fillId="24" borderId="59" xfId="0" applyFont="1" applyFill="1" applyBorder="1" applyAlignment="1">
      <alignment horizontal="center" vertical="center"/>
    </xf>
    <xf numFmtId="6" fontId="20" fillId="24" borderId="66" xfId="58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left" vertical="center"/>
    </xf>
    <xf numFmtId="0" fontId="20" fillId="0" borderId="18" xfId="0" applyFont="1" applyBorder="1" applyAlignment="1">
      <alignment horizontal="left" vertical="top" wrapText="1"/>
    </xf>
    <xf numFmtId="0" fontId="20" fillId="21" borderId="0" xfId="0" applyFont="1" applyFill="1" applyAlignment="1">
      <alignment horizontal="left" vertical="center"/>
    </xf>
    <xf numFmtId="0" fontId="20" fillId="0" borderId="21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38" fontId="28" fillId="0" borderId="67" xfId="49" applyFont="1" applyBorder="1" applyAlignment="1">
      <alignment horizontal="right" vertical="center" wrapText="1"/>
    </xf>
    <xf numFmtId="38" fontId="31" fillId="21" borderId="12" xfId="49" applyFont="1" applyFill="1" applyBorder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38" fontId="20" fillId="0" borderId="35" xfId="49" applyFont="1" applyBorder="1" applyAlignment="1">
      <alignment horizontal="center" vertical="center"/>
    </xf>
    <xf numFmtId="38" fontId="20" fillId="0" borderId="27" xfId="49" applyFont="1" applyBorder="1" applyAlignment="1">
      <alignment horizontal="center" vertical="center"/>
    </xf>
    <xf numFmtId="38" fontId="33" fillId="0" borderId="35" xfId="49" applyFont="1" applyBorder="1" applyAlignment="1">
      <alignment horizontal="center" vertical="center" wrapText="1"/>
    </xf>
    <xf numFmtId="38" fontId="20" fillId="0" borderId="40" xfId="49" applyFont="1" applyBorder="1" applyAlignment="1">
      <alignment horizontal="center" vertical="center"/>
    </xf>
    <xf numFmtId="38" fontId="20" fillId="0" borderId="67" xfId="49" applyFont="1" applyBorder="1" applyAlignment="1">
      <alignment horizontal="center" vertical="center"/>
    </xf>
    <xf numFmtId="38" fontId="30" fillId="0" borderId="67" xfId="49" applyFont="1" applyBorder="1" applyAlignment="1">
      <alignment horizontal="center" vertical="center"/>
    </xf>
    <xf numFmtId="38" fontId="28" fillId="0" borderId="67" xfId="49" applyFont="1" applyBorder="1" applyAlignment="1">
      <alignment horizontal="right" vertical="center"/>
    </xf>
    <xf numFmtId="38" fontId="31" fillId="21" borderId="42" xfId="49" applyFont="1" applyFill="1" applyBorder="1" applyAlignment="1">
      <alignment horizontal="right" vertical="center"/>
    </xf>
    <xf numFmtId="0" fontId="20" fillId="0" borderId="41" xfId="0" applyFont="1" applyBorder="1" applyAlignment="1">
      <alignment horizontal="center" vertical="center"/>
    </xf>
    <xf numFmtId="38" fontId="33" fillId="0" borderId="27" xfId="49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20" fillId="24" borderId="68" xfId="0" applyFont="1" applyFill="1" applyBorder="1" applyAlignment="1">
      <alignment horizontal="center" vertical="center"/>
    </xf>
    <xf numFmtId="38" fontId="35" fillId="21" borderId="39" xfId="0" applyNumberFormat="1" applyFont="1" applyFill="1" applyBorder="1" applyAlignment="1">
      <alignment horizontal="center" vertical="center"/>
    </xf>
    <xf numFmtId="38" fontId="35" fillId="0" borderId="33" xfId="49" applyFont="1" applyFill="1" applyBorder="1" applyAlignment="1">
      <alignment horizontal="center" vertical="center"/>
    </xf>
    <xf numFmtId="38" fontId="35" fillId="0" borderId="27" xfId="0" applyNumberFormat="1" applyFont="1" applyFill="1" applyBorder="1" applyAlignment="1">
      <alignment horizontal="center" vertical="center"/>
    </xf>
    <xf numFmtId="9" fontId="28" fillId="0" borderId="27" xfId="0" applyNumberFormat="1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/>
    </xf>
    <xf numFmtId="38" fontId="29" fillId="24" borderId="25" xfId="49" applyFont="1" applyFill="1" applyBorder="1" applyAlignment="1">
      <alignment horizontal="center" vertical="center"/>
    </xf>
    <xf numFmtId="38" fontId="44" fillId="21" borderId="27" xfId="49" applyFont="1" applyFill="1" applyBorder="1" applyAlignment="1">
      <alignment horizontal="right" vertical="center"/>
    </xf>
    <xf numFmtId="38" fontId="26" fillId="0" borderId="28" xfId="49" applyFont="1" applyFill="1" applyBorder="1" applyAlignment="1">
      <alignment horizontal="left" vertical="center"/>
    </xf>
    <xf numFmtId="0" fontId="26" fillId="0" borderId="30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8" fillId="0" borderId="19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top" wrapText="1"/>
    </xf>
    <xf numFmtId="49" fontId="28" fillId="0" borderId="0" xfId="49" applyNumberFormat="1" applyFont="1" applyBorder="1" applyAlignment="1">
      <alignment horizontal="right" vertical="center"/>
    </xf>
    <xf numFmtId="0" fontId="26" fillId="0" borderId="44" xfId="0" applyFont="1" applyBorder="1" applyAlignment="1">
      <alignment vertical="center"/>
    </xf>
    <xf numFmtId="0" fontId="20" fillId="0" borderId="62" xfId="0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38" fontId="44" fillId="21" borderId="38" xfId="49" applyFont="1" applyFill="1" applyBorder="1" applyAlignment="1">
      <alignment horizontal="right" vertical="center"/>
    </xf>
    <xf numFmtId="38" fontId="20" fillId="0" borderId="28" xfId="49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vertical="center"/>
    </xf>
    <xf numFmtId="38" fontId="30" fillId="0" borderId="27" xfId="49" applyFont="1" applyBorder="1" applyAlignment="1">
      <alignment horizontal="right" vertical="center" wrapText="1"/>
    </xf>
    <xf numFmtId="0" fontId="26" fillId="0" borderId="68" xfId="0" applyFont="1" applyBorder="1" applyAlignment="1">
      <alignment horizontal="center" vertical="center"/>
    </xf>
    <xf numFmtId="38" fontId="44" fillId="0" borderId="27" xfId="49" applyFont="1" applyBorder="1" applyAlignment="1">
      <alignment horizontal="right" vertical="center"/>
    </xf>
    <xf numFmtId="38" fontId="20" fillId="0" borderId="28" xfId="49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38" fontId="20" fillId="0" borderId="37" xfId="49" applyFont="1" applyBorder="1" applyAlignment="1">
      <alignment horizontal="right" vertical="center"/>
    </xf>
    <xf numFmtId="0" fontId="26" fillId="0" borderId="40" xfId="0" applyFont="1" applyBorder="1" applyAlignment="1">
      <alignment horizontal="center" vertical="center"/>
    </xf>
    <xf numFmtId="38" fontId="44" fillId="21" borderId="37" xfId="49" applyFont="1" applyFill="1" applyBorder="1" applyAlignment="1">
      <alignment horizontal="right" vertical="center"/>
    </xf>
    <xf numFmtId="38" fontId="26" fillId="0" borderId="38" xfId="49" applyFont="1" applyFill="1" applyBorder="1" applyAlignment="1">
      <alignment horizontal="left" vertical="center"/>
    </xf>
    <xf numFmtId="38" fontId="29" fillId="0" borderId="24" xfId="49" applyFont="1" applyBorder="1" applyAlignment="1">
      <alignment horizontal="right" vertical="center"/>
    </xf>
    <xf numFmtId="38" fontId="52" fillId="0" borderId="27" xfId="49" applyFont="1" applyBorder="1" applyAlignment="1">
      <alignment horizontal="right" vertical="center"/>
    </xf>
    <xf numFmtId="38" fontId="44" fillId="0" borderId="37" xfId="49" applyFont="1" applyBorder="1" applyAlignment="1">
      <alignment horizontal="right" vertical="center"/>
    </xf>
    <xf numFmtId="38" fontId="20" fillId="0" borderId="38" xfId="49" applyFont="1" applyBorder="1" applyAlignment="1">
      <alignment horizontal="center" vertical="center"/>
    </xf>
    <xf numFmtId="38" fontId="20" fillId="0" borderId="0" xfId="49" applyFont="1" applyBorder="1" applyAlignment="1">
      <alignment horizontal="right" vertical="center"/>
    </xf>
    <xf numFmtId="38" fontId="20" fillId="0" borderId="0" xfId="49" applyFont="1" applyBorder="1" applyAlignment="1">
      <alignment horizontal="center" vertical="center"/>
    </xf>
    <xf numFmtId="38" fontId="44" fillId="0" borderId="24" xfId="49" applyFont="1" applyBorder="1" applyAlignment="1">
      <alignment horizontal="right" vertical="center"/>
    </xf>
    <xf numFmtId="38" fontId="28" fillId="0" borderId="43" xfId="49" applyFont="1" applyBorder="1" applyAlignment="1">
      <alignment horizontal="center" vertical="center"/>
    </xf>
    <xf numFmtId="0" fontId="36" fillId="0" borderId="69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38" fillId="25" borderId="0" xfId="0" applyFont="1" applyFill="1" applyBorder="1" applyAlignment="1">
      <alignment/>
    </xf>
    <xf numFmtId="0" fontId="38" fillId="25" borderId="0" xfId="0" applyFont="1" applyFill="1" applyAlignment="1">
      <alignment/>
    </xf>
    <xf numFmtId="0" fontId="58" fillId="25" borderId="0" xfId="0" applyFont="1" applyFill="1" applyAlignment="1">
      <alignment/>
    </xf>
    <xf numFmtId="0" fontId="57" fillId="25" borderId="0" xfId="0" applyFont="1" applyFill="1" applyBorder="1" applyAlignment="1">
      <alignment horizontal="center" vertical="center"/>
    </xf>
    <xf numFmtId="0" fontId="59" fillId="25" borderId="70" xfId="0" applyFont="1" applyFill="1" applyBorder="1" applyAlignment="1">
      <alignment vertical="center"/>
    </xf>
    <xf numFmtId="0" fontId="38" fillId="25" borderId="40" xfId="0" applyFont="1" applyFill="1" applyBorder="1" applyAlignment="1">
      <alignment horizontal="left" vertical="center"/>
    </xf>
    <xf numFmtId="0" fontId="38" fillId="25" borderId="41" xfId="0" applyFont="1" applyFill="1" applyBorder="1" applyAlignment="1">
      <alignment/>
    </xf>
    <xf numFmtId="0" fontId="38" fillId="25" borderId="71" xfId="0" applyFont="1" applyFill="1" applyBorder="1" applyAlignment="1">
      <alignment horizontal="center" vertical="center"/>
    </xf>
    <xf numFmtId="0" fontId="55" fillId="25" borderId="0" xfId="0" applyFont="1" applyFill="1" applyBorder="1" applyAlignment="1">
      <alignment vertical="center"/>
    </xf>
    <xf numFmtId="0" fontId="38" fillId="25" borderId="72" xfId="0" applyFont="1" applyFill="1" applyBorder="1" applyAlignment="1">
      <alignment horizontal="center" vertical="center"/>
    </xf>
    <xf numFmtId="0" fontId="38" fillId="25" borderId="0" xfId="0" applyFont="1" applyFill="1" applyBorder="1" applyAlignment="1">
      <alignment horizontal="center" vertical="center"/>
    </xf>
    <xf numFmtId="0" fontId="38" fillId="25" borderId="73" xfId="0" applyFont="1" applyFill="1" applyBorder="1" applyAlignment="1">
      <alignment horizontal="center" vertical="center"/>
    </xf>
    <xf numFmtId="0" fontId="29" fillId="25" borderId="12" xfId="0" applyFont="1" applyFill="1" applyBorder="1" applyAlignment="1">
      <alignment horizontal="center" vertical="center"/>
    </xf>
    <xf numFmtId="0" fontId="41" fillId="25" borderId="41" xfId="0" applyFont="1" applyFill="1" applyBorder="1" applyAlignment="1">
      <alignment vertical="center"/>
    </xf>
    <xf numFmtId="0" fontId="41" fillId="25" borderId="41" xfId="0" applyFont="1" applyFill="1" applyBorder="1" applyAlignment="1">
      <alignment horizontal="right" vertical="center"/>
    </xf>
    <xf numFmtId="0" fontId="38" fillId="25" borderId="74" xfId="0" applyFont="1" applyFill="1" applyBorder="1" applyAlignment="1">
      <alignment horizontal="center" vertical="center"/>
    </xf>
    <xf numFmtId="0" fontId="55" fillId="25" borderId="0" xfId="0" applyFont="1" applyFill="1" applyAlignment="1">
      <alignment/>
    </xf>
    <xf numFmtId="0" fontId="55" fillId="25" borderId="0" xfId="0" applyFont="1" applyFill="1" applyAlignment="1">
      <alignment horizontal="center"/>
    </xf>
    <xf numFmtId="0" fontId="38" fillId="25" borderId="0" xfId="0" applyFont="1" applyFill="1" applyAlignment="1">
      <alignment/>
    </xf>
    <xf numFmtId="0" fontId="59" fillId="25" borderId="70" xfId="0" applyFont="1" applyFill="1" applyBorder="1" applyAlignment="1">
      <alignment horizontal="center" vertical="center"/>
    </xf>
    <xf numFmtId="0" fontId="41" fillId="25" borderId="70" xfId="0" applyFont="1" applyFill="1" applyBorder="1" applyAlignment="1">
      <alignment horizontal="center" vertical="center"/>
    </xf>
    <xf numFmtId="0" fontId="41" fillId="25" borderId="70" xfId="0" applyFont="1" applyFill="1" applyBorder="1" applyAlignment="1">
      <alignment horizontal="right" vertical="center"/>
    </xf>
    <xf numFmtId="0" fontId="38" fillId="25" borderId="70" xfId="0" applyFont="1" applyFill="1" applyBorder="1" applyAlignment="1">
      <alignment horizontal="center"/>
    </xf>
    <xf numFmtId="0" fontId="55" fillId="25" borderId="70" xfId="0" applyFont="1" applyFill="1" applyBorder="1" applyAlignment="1">
      <alignment horizontal="center" vertical="center"/>
    </xf>
    <xf numFmtId="0" fontId="29" fillId="25" borderId="70" xfId="0" applyFont="1" applyFill="1" applyBorder="1" applyAlignment="1">
      <alignment vertical="center"/>
    </xf>
    <xf numFmtId="0" fontId="28" fillId="25" borderId="0" xfId="0" applyFont="1" applyFill="1" applyAlignment="1">
      <alignment horizontal="right" vertical="center"/>
    </xf>
    <xf numFmtId="0" fontId="28" fillId="25" borderId="0" xfId="0" applyFont="1" applyFill="1" applyAlignment="1">
      <alignment horizontal="center" vertical="center"/>
    </xf>
    <xf numFmtId="1" fontId="68" fillId="25" borderId="0" xfId="0" applyNumberFormat="1" applyFont="1" applyFill="1" applyAlignment="1">
      <alignment horizontal="center" vertical="center"/>
    </xf>
    <xf numFmtId="0" fontId="28" fillId="25" borderId="0" xfId="0" applyFont="1" applyFill="1" applyAlignment="1">
      <alignment horizontal="right"/>
    </xf>
    <xf numFmtId="0" fontId="28" fillId="25" borderId="0" xfId="0" applyFont="1" applyFill="1" applyAlignment="1">
      <alignment horizontal="center"/>
    </xf>
    <xf numFmtId="1" fontId="68" fillId="25" borderId="0" xfId="0" applyNumberFormat="1" applyFont="1" applyFill="1" applyAlignment="1">
      <alignment horizontal="center"/>
    </xf>
    <xf numFmtId="0" fontId="28" fillId="25" borderId="0" xfId="0" applyFont="1" applyFill="1" applyAlignment="1">
      <alignment horizontal="right" vertical="top"/>
    </xf>
    <xf numFmtId="0" fontId="28" fillId="25" borderId="0" xfId="0" applyFont="1" applyFill="1" applyAlignment="1">
      <alignment horizontal="center" vertical="top"/>
    </xf>
    <xf numFmtId="1" fontId="68" fillId="25" borderId="0" xfId="0" applyNumberFormat="1" applyFont="1" applyFill="1" applyAlignment="1">
      <alignment horizontal="center" vertical="top"/>
    </xf>
    <xf numFmtId="0" fontId="20" fillId="25" borderId="0" xfId="0" applyFont="1" applyFill="1" applyAlignment="1">
      <alignment/>
    </xf>
    <xf numFmtId="1" fontId="69" fillId="25" borderId="0" xfId="0" applyNumberFormat="1" applyFont="1" applyFill="1" applyAlignment="1">
      <alignment horizontal="center" vertical="top"/>
    </xf>
    <xf numFmtId="49" fontId="29" fillId="25" borderId="75" xfId="0" applyNumberFormat="1" applyFont="1" applyFill="1" applyBorder="1" applyAlignment="1">
      <alignment horizontal="center" vertical="center"/>
    </xf>
    <xf numFmtId="49" fontId="29" fillId="25" borderId="76" xfId="0" applyNumberFormat="1" applyFont="1" applyFill="1" applyBorder="1" applyAlignment="1">
      <alignment horizontal="center" vertical="center"/>
    </xf>
    <xf numFmtId="0" fontId="59" fillId="25" borderId="0" xfId="0" applyFont="1" applyFill="1" applyAlignment="1">
      <alignment/>
    </xf>
    <xf numFmtId="49" fontId="29" fillId="25" borderId="77" xfId="0" applyNumberFormat="1" applyFont="1" applyFill="1" applyBorder="1" applyAlignment="1">
      <alignment horizontal="center" vertical="center"/>
    </xf>
    <xf numFmtId="187" fontId="70" fillId="25" borderId="0" xfId="0" applyNumberFormat="1" applyFont="1" applyFill="1" applyAlignment="1">
      <alignment/>
    </xf>
    <xf numFmtId="0" fontId="59" fillId="25" borderId="0" xfId="0" applyFont="1" applyFill="1" applyBorder="1" applyAlignment="1">
      <alignment/>
    </xf>
    <xf numFmtId="0" fontId="41" fillId="25" borderId="0" xfId="0" applyFont="1" applyFill="1" applyBorder="1" applyAlignment="1">
      <alignment horizontal="center"/>
    </xf>
    <xf numFmtId="0" fontId="55" fillId="26" borderId="0" xfId="0" applyFont="1" applyFill="1" applyAlignment="1">
      <alignment horizontal="center" vertical="center"/>
    </xf>
    <xf numFmtId="49" fontId="55" fillId="25" borderId="73" xfId="0" applyNumberFormat="1" applyFont="1" applyFill="1" applyBorder="1" applyAlignment="1">
      <alignment horizontal="center" vertical="center"/>
    </xf>
    <xf numFmtId="49" fontId="55" fillId="25" borderId="0" xfId="0" applyNumberFormat="1" applyFont="1" applyFill="1" applyBorder="1" applyAlignment="1">
      <alignment horizontal="center" vertical="center"/>
    </xf>
    <xf numFmtId="38" fontId="59" fillId="25" borderId="0" xfId="49" applyNumberFormat="1" applyFont="1" applyFill="1" applyBorder="1" applyAlignment="1">
      <alignment horizontal="right" vertical="center" indent="1"/>
    </xf>
    <xf numFmtId="38" fontId="55" fillId="25" borderId="0" xfId="49" applyFont="1" applyFill="1" applyBorder="1" applyAlignment="1">
      <alignment horizontal="right" vertical="center" indent="1"/>
    </xf>
    <xf numFmtId="38" fontId="55" fillId="25" borderId="0" xfId="49" applyNumberFormat="1" applyFont="1" applyFill="1" applyBorder="1" applyAlignment="1">
      <alignment horizontal="right" vertical="center" indent="1"/>
    </xf>
    <xf numFmtId="187" fontId="64" fillId="25" borderId="0" xfId="49" applyNumberFormat="1" applyFont="1" applyFill="1" applyBorder="1" applyAlignment="1">
      <alignment horizontal="center" vertical="center"/>
    </xf>
    <xf numFmtId="187" fontId="64" fillId="25" borderId="78" xfId="49" applyNumberFormat="1" applyFont="1" applyFill="1" applyBorder="1" applyAlignment="1">
      <alignment horizontal="center" vertical="center"/>
    </xf>
    <xf numFmtId="38" fontId="20" fillId="25" borderId="27" xfId="49" applyNumberFormat="1" applyFont="1" applyFill="1" applyBorder="1" applyAlignment="1">
      <alignment horizontal="center" vertical="center"/>
    </xf>
    <xf numFmtId="49" fontId="20" fillId="25" borderId="27" xfId="0" applyNumberFormat="1" applyFont="1" applyFill="1" applyBorder="1" applyAlignment="1">
      <alignment horizontal="center" vertical="center" wrapText="1"/>
    </xf>
    <xf numFmtId="0" fontId="38" fillId="25" borderId="73" xfId="0" applyFont="1" applyFill="1" applyBorder="1" applyAlignment="1">
      <alignment horizontal="left" vertical="center"/>
    </xf>
    <xf numFmtId="0" fontId="38" fillId="25" borderId="0" xfId="0" applyFont="1" applyFill="1" applyBorder="1" applyAlignment="1">
      <alignment horizontal="left" vertical="center"/>
    </xf>
    <xf numFmtId="0" fontId="38" fillId="25" borderId="78" xfId="0" applyFont="1" applyFill="1" applyBorder="1" applyAlignment="1">
      <alignment horizontal="left" vertical="center"/>
    </xf>
    <xf numFmtId="49" fontId="55" fillId="25" borderId="0" xfId="0" applyNumberFormat="1" applyFont="1" applyFill="1" applyBorder="1" applyAlignment="1">
      <alignment horizontal="center" vertical="center"/>
    </xf>
    <xf numFmtId="38" fontId="55" fillId="25" borderId="0" xfId="49" applyFont="1" applyFill="1" applyBorder="1" applyAlignment="1">
      <alignment horizontal="center" vertical="center"/>
    </xf>
    <xf numFmtId="187" fontId="54" fillId="25" borderId="0" xfId="49" applyNumberFormat="1" applyFont="1" applyFill="1" applyBorder="1" applyAlignment="1">
      <alignment horizontal="center" vertical="center"/>
    </xf>
    <xf numFmtId="38" fontId="55" fillId="25" borderId="0" xfId="49" applyNumberFormat="1" applyFont="1" applyFill="1" applyBorder="1" applyAlignment="1">
      <alignment horizontal="center" vertical="center"/>
    </xf>
    <xf numFmtId="187" fontId="54" fillId="25" borderId="78" xfId="49" applyNumberFormat="1" applyFont="1" applyFill="1" applyBorder="1" applyAlignment="1">
      <alignment horizontal="center" vertical="center"/>
    </xf>
    <xf numFmtId="193" fontId="20" fillId="25" borderId="34" xfId="0" applyNumberFormat="1" applyFont="1" applyFill="1" applyBorder="1" applyAlignment="1">
      <alignment horizontal="center" vertical="center" wrapText="1"/>
    </xf>
    <xf numFmtId="49" fontId="20" fillId="25" borderId="33" xfId="0" applyNumberFormat="1" applyFont="1" applyFill="1" applyBorder="1" applyAlignment="1">
      <alignment horizontal="center" wrapText="1"/>
    </xf>
    <xf numFmtId="0" fontId="38" fillId="25" borderId="79" xfId="0" applyFont="1" applyFill="1" applyBorder="1" applyAlignment="1">
      <alignment vertical="center"/>
    </xf>
    <xf numFmtId="0" fontId="29" fillId="25" borderId="80" xfId="0" applyFont="1" applyFill="1" applyBorder="1" applyAlignment="1">
      <alignment horizontal="center" vertical="center"/>
    </xf>
    <xf numFmtId="187" fontId="51" fillId="25" borderId="81" xfId="49" applyNumberFormat="1" applyFont="1" applyFill="1" applyBorder="1" applyAlignment="1">
      <alignment horizontal="center" vertical="center"/>
    </xf>
    <xf numFmtId="187" fontId="51" fillId="25" borderId="23" xfId="49" applyNumberFormat="1" applyFont="1" applyFill="1" applyBorder="1" applyAlignment="1">
      <alignment horizontal="center" vertical="center"/>
    </xf>
    <xf numFmtId="187" fontId="51" fillId="25" borderId="82" xfId="49" applyNumberFormat="1" applyFont="1" applyFill="1" applyBorder="1" applyAlignment="1">
      <alignment horizontal="center" vertical="center"/>
    </xf>
    <xf numFmtId="187" fontId="51" fillId="25" borderId="83" xfId="49" applyNumberFormat="1" applyFont="1" applyFill="1" applyBorder="1" applyAlignment="1">
      <alignment horizontal="center" vertical="center"/>
    </xf>
    <xf numFmtId="0" fontId="29" fillId="25" borderId="84" xfId="0" applyFont="1" applyFill="1" applyBorder="1" applyAlignment="1">
      <alignment horizontal="center" vertical="center"/>
    </xf>
    <xf numFmtId="55" fontId="29" fillId="25" borderId="0" xfId="0" applyNumberFormat="1" applyFont="1" applyFill="1" applyBorder="1" applyAlignment="1">
      <alignment horizontal="right" vertical="center"/>
    </xf>
    <xf numFmtId="0" fontId="29" fillId="25" borderId="0" xfId="0" applyFont="1" applyFill="1" applyBorder="1" applyAlignment="1">
      <alignment horizontal="right" vertical="center"/>
    </xf>
    <xf numFmtId="0" fontId="38" fillId="25" borderId="73" xfId="0" applyFont="1" applyFill="1" applyBorder="1" applyAlignment="1">
      <alignment horizontal="left" vertical="center"/>
    </xf>
    <xf numFmtId="0" fontId="38" fillId="25" borderId="0" xfId="0" applyFont="1" applyFill="1" applyBorder="1" applyAlignment="1">
      <alignment horizontal="left" vertical="center"/>
    </xf>
    <xf numFmtId="0" fontId="38" fillId="25" borderId="78" xfId="0" applyFont="1" applyFill="1" applyBorder="1" applyAlignment="1">
      <alignment horizontal="left" vertical="center"/>
    </xf>
    <xf numFmtId="49" fontId="29" fillId="25" borderId="85" xfId="0" applyNumberFormat="1" applyFont="1" applyFill="1" applyBorder="1" applyAlignment="1">
      <alignment horizontal="left" vertical="center"/>
    </xf>
    <xf numFmtId="49" fontId="29" fillId="25" borderId="18" xfId="0" applyNumberFormat="1" applyFont="1" applyFill="1" applyBorder="1" applyAlignment="1">
      <alignment horizontal="left" vertical="center"/>
    </xf>
    <xf numFmtId="49" fontId="29" fillId="25" borderId="74" xfId="0" applyNumberFormat="1" applyFont="1" applyFill="1" applyBorder="1" applyAlignment="1">
      <alignment horizontal="left" vertical="center"/>
    </xf>
    <xf numFmtId="49" fontId="38" fillId="25" borderId="73" xfId="0" applyNumberFormat="1" applyFont="1" applyFill="1" applyBorder="1" applyAlignment="1">
      <alignment horizontal="left" vertical="center"/>
    </xf>
    <xf numFmtId="49" fontId="38" fillId="25" borderId="0" xfId="0" applyNumberFormat="1" applyFont="1" applyFill="1" applyBorder="1" applyAlignment="1">
      <alignment horizontal="left" vertical="center"/>
    </xf>
    <xf numFmtId="49" fontId="38" fillId="25" borderId="78" xfId="0" applyNumberFormat="1" applyFont="1" applyFill="1" applyBorder="1" applyAlignment="1">
      <alignment horizontal="left" vertical="center"/>
    </xf>
    <xf numFmtId="0" fontId="41" fillId="25" borderId="86" xfId="0" applyFont="1" applyFill="1" applyBorder="1" applyAlignment="1">
      <alignment horizontal="center"/>
    </xf>
    <xf numFmtId="0" fontId="41" fillId="25" borderId="87" xfId="0" applyFont="1" applyFill="1" applyBorder="1" applyAlignment="1">
      <alignment horizontal="center"/>
    </xf>
    <xf numFmtId="0" fontId="41" fillId="25" borderId="88" xfId="0" applyFont="1" applyFill="1" applyBorder="1" applyAlignment="1">
      <alignment horizontal="center"/>
    </xf>
    <xf numFmtId="0" fontId="29" fillId="25" borderId="0" xfId="0" applyFont="1" applyFill="1" applyBorder="1" applyAlignment="1">
      <alignment horizontal="center" vertical="center"/>
    </xf>
    <xf numFmtId="0" fontId="29" fillId="25" borderId="87" xfId="0" applyFont="1" applyFill="1" applyBorder="1" applyAlignment="1">
      <alignment horizontal="center" vertical="center"/>
    </xf>
    <xf numFmtId="0" fontId="61" fillId="25" borderId="0" xfId="0" applyFont="1" applyFill="1" applyBorder="1" applyAlignment="1">
      <alignment vertical="center"/>
    </xf>
    <xf numFmtId="0" fontId="61" fillId="25" borderId="87" xfId="0" applyFont="1" applyFill="1" applyBorder="1" applyAlignment="1">
      <alignment vertical="center"/>
    </xf>
    <xf numFmtId="0" fontId="29" fillId="25" borderId="0" xfId="0" applyFont="1" applyFill="1" applyBorder="1" applyAlignment="1">
      <alignment horizontal="left" vertical="center"/>
    </xf>
    <xf numFmtId="0" fontId="29" fillId="25" borderId="87" xfId="0" applyFont="1" applyFill="1" applyBorder="1" applyAlignment="1">
      <alignment horizontal="left" vertical="center"/>
    </xf>
    <xf numFmtId="49" fontId="55" fillId="25" borderId="89" xfId="0" applyNumberFormat="1" applyFont="1" applyFill="1" applyBorder="1" applyAlignment="1">
      <alignment horizontal="center" vertical="center"/>
    </xf>
    <xf numFmtId="49" fontId="55" fillId="25" borderId="41" xfId="0" applyNumberFormat="1" applyFont="1" applyFill="1" applyBorder="1" applyAlignment="1">
      <alignment horizontal="center" vertical="center"/>
    </xf>
    <xf numFmtId="38" fontId="59" fillId="25" borderId="41" xfId="49" applyNumberFormat="1" applyFont="1" applyFill="1" applyBorder="1" applyAlignment="1">
      <alignment horizontal="right" vertical="center" indent="1"/>
    </xf>
    <xf numFmtId="38" fontId="59" fillId="25" borderId="42" xfId="49" applyNumberFormat="1" applyFont="1" applyFill="1" applyBorder="1" applyAlignment="1">
      <alignment horizontal="right" vertical="center" indent="1"/>
    </xf>
    <xf numFmtId="38" fontId="55" fillId="25" borderId="90" xfId="49" applyFont="1" applyFill="1" applyBorder="1" applyAlignment="1">
      <alignment horizontal="center" vertical="center"/>
    </xf>
    <xf numFmtId="38" fontId="55" fillId="25" borderId="91" xfId="49" applyFont="1" applyFill="1" applyBorder="1" applyAlignment="1">
      <alignment horizontal="center" vertical="center"/>
    </xf>
    <xf numFmtId="38" fontId="55" fillId="25" borderId="92" xfId="49" applyFont="1" applyFill="1" applyBorder="1" applyAlignment="1">
      <alignment horizontal="center" vertical="center"/>
    </xf>
    <xf numFmtId="187" fontId="54" fillId="25" borderId="91" xfId="49" applyNumberFormat="1" applyFont="1" applyFill="1" applyBorder="1" applyAlignment="1">
      <alignment horizontal="center" vertical="center"/>
    </xf>
    <xf numFmtId="187" fontId="54" fillId="25" borderId="93" xfId="49" applyNumberFormat="1" applyFont="1" applyFill="1" applyBorder="1" applyAlignment="1">
      <alignment horizontal="center" vertical="center"/>
    </xf>
    <xf numFmtId="38" fontId="55" fillId="25" borderId="90" xfId="49" applyNumberFormat="1" applyFont="1" applyFill="1" applyBorder="1" applyAlignment="1">
      <alignment horizontal="center" vertical="center"/>
    </xf>
    <xf numFmtId="38" fontId="55" fillId="25" borderId="91" xfId="49" applyNumberFormat="1" applyFont="1" applyFill="1" applyBorder="1" applyAlignment="1">
      <alignment horizontal="center" vertical="center"/>
    </xf>
    <xf numFmtId="38" fontId="55" fillId="25" borderId="92" xfId="49" applyNumberFormat="1" applyFont="1" applyFill="1" applyBorder="1" applyAlignment="1">
      <alignment horizontal="center" vertical="center"/>
    </xf>
    <xf numFmtId="187" fontId="54" fillId="25" borderId="94" xfId="49" applyNumberFormat="1" applyFont="1" applyFill="1" applyBorder="1" applyAlignment="1">
      <alignment horizontal="center" vertical="center"/>
    </xf>
    <xf numFmtId="0" fontId="55" fillId="25" borderId="95" xfId="0" applyFont="1" applyFill="1" applyBorder="1" applyAlignment="1">
      <alignment horizontal="center" vertical="center"/>
    </xf>
    <xf numFmtId="0" fontId="55" fillId="25" borderId="49" xfId="0" applyFont="1" applyFill="1" applyBorder="1" applyAlignment="1">
      <alignment horizontal="center" vertical="center"/>
    </xf>
    <xf numFmtId="38" fontId="59" fillId="25" borderId="49" xfId="49" applyNumberFormat="1" applyFont="1" applyFill="1" applyBorder="1" applyAlignment="1">
      <alignment horizontal="right" vertical="center" indent="1"/>
    </xf>
    <xf numFmtId="38" fontId="59" fillId="25" borderId="50" xfId="49" applyNumberFormat="1" applyFont="1" applyFill="1" applyBorder="1" applyAlignment="1">
      <alignment horizontal="right" vertical="center" indent="1"/>
    </xf>
    <xf numFmtId="38" fontId="55" fillId="25" borderId="96" xfId="49" applyFont="1" applyFill="1" applyBorder="1" applyAlignment="1">
      <alignment horizontal="center" vertical="center"/>
    </xf>
    <xf numFmtId="38" fontId="55" fillId="25" borderId="97" xfId="49" applyFont="1" applyFill="1" applyBorder="1" applyAlignment="1">
      <alignment horizontal="center" vertical="center"/>
    </xf>
    <xf numFmtId="38" fontId="55" fillId="25" borderId="95" xfId="49" applyFont="1" applyFill="1" applyBorder="1" applyAlignment="1">
      <alignment horizontal="center" vertical="center"/>
    </xf>
    <xf numFmtId="38" fontId="54" fillId="25" borderId="97" xfId="49" applyFont="1" applyFill="1" applyBorder="1" applyAlignment="1">
      <alignment horizontal="center" vertical="center"/>
    </xf>
    <xf numFmtId="38" fontId="54" fillId="25" borderId="98" xfId="49" applyFont="1" applyFill="1" applyBorder="1" applyAlignment="1">
      <alignment horizontal="center" vertical="center"/>
    </xf>
    <xf numFmtId="38" fontId="55" fillId="25" borderId="96" xfId="49" applyNumberFormat="1" applyFont="1" applyFill="1" applyBorder="1" applyAlignment="1">
      <alignment horizontal="center" vertical="center"/>
    </xf>
    <xf numFmtId="38" fontId="55" fillId="25" borderId="97" xfId="49" applyNumberFormat="1" applyFont="1" applyFill="1" applyBorder="1" applyAlignment="1">
      <alignment horizontal="center" vertical="center"/>
    </xf>
    <xf numFmtId="38" fontId="55" fillId="25" borderId="95" xfId="49" applyNumberFormat="1" applyFont="1" applyFill="1" applyBorder="1" applyAlignment="1">
      <alignment horizontal="center" vertical="center"/>
    </xf>
    <xf numFmtId="38" fontId="54" fillId="25" borderId="99" xfId="49" applyFont="1" applyFill="1" applyBorder="1" applyAlignment="1">
      <alignment horizontal="center" vertical="center"/>
    </xf>
    <xf numFmtId="0" fontId="55" fillId="25" borderId="31" xfId="0" applyFont="1" applyFill="1" applyBorder="1" applyAlignment="1">
      <alignment horizontal="center" vertical="center"/>
    </xf>
    <xf numFmtId="0" fontId="55" fillId="25" borderId="27" xfId="0" applyFont="1" applyFill="1" applyBorder="1" applyAlignment="1">
      <alignment horizontal="center" vertical="center"/>
    </xf>
    <xf numFmtId="38" fontId="59" fillId="25" borderId="27" xfId="49" applyNumberFormat="1" applyFont="1" applyFill="1" applyBorder="1" applyAlignment="1">
      <alignment horizontal="right" vertical="center" indent="1"/>
    </xf>
    <xf numFmtId="38" fontId="59" fillId="25" borderId="46" xfId="49" applyNumberFormat="1" applyFont="1" applyFill="1" applyBorder="1" applyAlignment="1">
      <alignment horizontal="right" vertical="center" indent="1"/>
    </xf>
    <xf numFmtId="38" fontId="55" fillId="25" borderId="35" xfId="49" applyFont="1" applyFill="1" applyBorder="1" applyAlignment="1">
      <alignment horizontal="center" vertical="center"/>
    </xf>
    <xf numFmtId="38" fontId="55" fillId="25" borderId="29" xfId="49" applyFont="1" applyFill="1" applyBorder="1" applyAlignment="1">
      <alignment horizontal="center" vertical="center"/>
    </xf>
    <xf numFmtId="38" fontId="55" fillId="25" borderId="31" xfId="49" applyFont="1" applyFill="1" applyBorder="1" applyAlignment="1">
      <alignment horizontal="center" vertical="center"/>
    </xf>
    <xf numFmtId="38" fontId="54" fillId="25" borderId="29" xfId="49" applyFont="1" applyFill="1" applyBorder="1" applyAlignment="1">
      <alignment horizontal="center" vertical="center"/>
    </xf>
    <xf numFmtId="38" fontId="54" fillId="25" borderId="28" xfId="49" applyFont="1" applyFill="1" applyBorder="1" applyAlignment="1">
      <alignment horizontal="center" vertical="center"/>
    </xf>
    <xf numFmtId="38" fontId="55" fillId="25" borderId="35" xfId="49" applyNumberFormat="1" applyFont="1" applyFill="1" applyBorder="1" applyAlignment="1">
      <alignment horizontal="center" vertical="center"/>
    </xf>
    <xf numFmtId="38" fontId="55" fillId="25" borderId="29" xfId="49" applyNumberFormat="1" applyFont="1" applyFill="1" applyBorder="1" applyAlignment="1">
      <alignment horizontal="center" vertical="center"/>
    </xf>
    <xf numFmtId="38" fontId="55" fillId="25" borderId="31" xfId="49" applyNumberFormat="1" applyFont="1" applyFill="1" applyBorder="1" applyAlignment="1">
      <alignment horizontal="center" vertical="center"/>
    </xf>
    <xf numFmtId="38" fontId="54" fillId="25" borderId="29" xfId="49" applyNumberFormat="1" applyFont="1" applyFill="1" applyBorder="1" applyAlignment="1">
      <alignment horizontal="center" vertical="center"/>
    </xf>
    <xf numFmtId="38" fontId="54" fillId="25" borderId="100" xfId="49" applyNumberFormat="1" applyFont="1" applyFill="1" applyBorder="1" applyAlignment="1">
      <alignment horizontal="center" vertical="center"/>
    </xf>
    <xf numFmtId="0" fontId="29" fillId="25" borderId="101" xfId="0" applyFont="1" applyFill="1" applyBorder="1" applyAlignment="1">
      <alignment horizontal="center" vertical="center"/>
    </xf>
    <xf numFmtId="0" fontId="29" fillId="25" borderId="102" xfId="0" applyFont="1" applyFill="1" applyBorder="1" applyAlignment="1">
      <alignment horizontal="center" vertical="center"/>
    </xf>
    <xf numFmtId="0" fontId="29" fillId="25" borderId="103" xfId="0" applyFont="1" applyFill="1" applyBorder="1" applyAlignment="1">
      <alignment horizontal="center" vertical="center"/>
    </xf>
    <xf numFmtId="0" fontId="29" fillId="25" borderId="40" xfId="0" applyFont="1" applyFill="1" applyBorder="1" applyAlignment="1">
      <alignment horizontal="center" vertical="center"/>
    </xf>
    <xf numFmtId="0" fontId="29" fillId="25" borderId="41" xfId="0" applyFont="1" applyFill="1" applyBorder="1" applyAlignment="1">
      <alignment horizontal="center" vertical="center"/>
    </xf>
    <xf numFmtId="0" fontId="29" fillId="25" borderId="104" xfId="0" applyFont="1" applyFill="1" applyBorder="1" applyAlignment="1">
      <alignment horizontal="center" vertical="center"/>
    </xf>
    <xf numFmtId="0" fontId="29" fillId="25" borderId="105" xfId="0" applyFont="1" applyFill="1" applyBorder="1" applyAlignment="1">
      <alignment horizontal="center" vertical="center"/>
    </xf>
    <xf numFmtId="0" fontId="29" fillId="25" borderId="71" xfId="0" applyFont="1" applyFill="1" applyBorder="1" applyAlignment="1">
      <alignment horizontal="center" vertical="center"/>
    </xf>
    <xf numFmtId="0" fontId="29" fillId="25" borderId="106" xfId="0" applyFont="1" applyFill="1" applyBorder="1" applyAlignment="1">
      <alignment horizontal="center" vertical="center"/>
    </xf>
    <xf numFmtId="0" fontId="55" fillId="25" borderId="65" xfId="0" applyFont="1" applyFill="1" applyBorder="1" applyAlignment="1">
      <alignment horizontal="center" vertical="center"/>
    </xf>
    <xf numFmtId="0" fontId="55" fillId="25" borderId="34" xfId="0" applyFont="1" applyFill="1" applyBorder="1" applyAlignment="1">
      <alignment horizontal="center" vertical="center"/>
    </xf>
    <xf numFmtId="38" fontId="59" fillId="25" borderId="34" xfId="49" applyNumberFormat="1" applyFont="1" applyFill="1" applyBorder="1" applyAlignment="1">
      <alignment horizontal="right" vertical="center" indent="1"/>
    </xf>
    <xf numFmtId="38" fontId="59" fillId="25" borderId="107" xfId="49" applyNumberFormat="1" applyFont="1" applyFill="1" applyBorder="1" applyAlignment="1">
      <alignment horizontal="right" vertical="center" indent="1"/>
    </xf>
    <xf numFmtId="38" fontId="55" fillId="25" borderId="66" xfId="49" applyFont="1" applyFill="1" applyBorder="1" applyAlignment="1">
      <alignment horizontal="center" vertical="center"/>
    </xf>
    <xf numFmtId="38" fontId="55" fillId="25" borderId="108" xfId="49" applyFont="1" applyFill="1" applyBorder="1" applyAlignment="1">
      <alignment horizontal="center" vertical="center"/>
    </xf>
    <xf numFmtId="38" fontId="55" fillId="25" borderId="109" xfId="49" applyFont="1" applyFill="1" applyBorder="1" applyAlignment="1">
      <alignment horizontal="center" vertical="center"/>
    </xf>
    <xf numFmtId="38" fontId="54" fillId="25" borderId="108" xfId="49" applyFont="1" applyFill="1" applyBorder="1" applyAlignment="1">
      <alignment horizontal="center" vertical="center"/>
    </xf>
    <xf numFmtId="38" fontId="54" fillId="25" borderId="25" xfId="49" applyFont="1" applyFill="1" applyBorder="1" applyAlignment="1">
      <alignment horizontal="center" vertical="center"/>
    </xf>
    <xf numFmtId="38" fontId="55" fillId="25" borderId="66" xfId="49" applyNumberFormat="1" applyFont="1" applyFill="1" applyBorder="1" applyAlignment="1">
      <alignment horizontal="center" vertical="center"/>
    </xf>
    <xf numFmtId="38" fontId="55" fillId="25" borderId="108" xfId="49" applyNumberFormat="1" applyFont="1" applyFill="1" applyBorder="1" applyAlignment="1">
      <alignment horizontal="center" vertical="center"/>
    </xf>
    <xf numFmtId="38" fontId="55" fillId="25" borderId="109" xfId="49" applyNumberFormat="1" applyFont="1" applyFill="1" applyBorder="1" applyAlignment="1">
      <alignment horizontal="center" vertical="center"/>
    </xf>
    <xf numFmtId="38" fontId="54" fillId="25" borderId="110" xfId="49" applyFont="1" applyFill="1" applyBorder="1" applyAlignment="1">
      <alignment horizontal="center" vertical="center"/>
    </xf>
    <xf numFmtId="0" fontId="41" fillId="25" borderId="111" xfId="0" applyFont="1" applyFill="1" applyBorder="1" applyAlignment="1">
      <alignment horizontal="center" vertical="center"/>
    </xf>
    <xf numFmtId="0" fontId="41" fillId="25" borderId="102" xfId="0" applyFont="1" applyFill="1" applyBorder="1" applyAlignment="1">
      <alignment horizontal="center" vertical="center"/>
    </xf>
    <xf numFmtId="0" fontId="41" fillId="25" borderId="112" xfId="0" applyFont="1" applyFill="1" applyBorder="1" applyAlignment="1">
      <alignment horizontal="center" vertical="center"/>
    </xf>
    <xf numFmtId="0" fontId="41" fillId="25" borderId="106" xfId="0" applyFont="1" applyFill="1" applyBorder="1" applyAlignment="1">
      <alignment horizontal="center" vertical="center"/>
    </xf>
    <xf numFmtId="0" fontId="60" fillId="25" borderId="113" xfId="0" applyFont="1" applyFill="1" applyBorder="1" applyAlignment="1">
      <alignment horizontal="center" vertical="center"/>
    </xf>
    <xf numFmtId="0" fontId="60" fillId="25" borderId="114" xfId="0" applyFont="1" applyFill="1" applyBorder="1" applyAlignment="1">
      <alignment horizontal="center" vertical="center"/>
    </xf>
    <xf numFmtId="0" fontId="29" fillId="25" borderId="109" xfId="0" applyFont="1" applyFill="1" applyBorder="1" applyAlignment="1">
      <alignment horizontal="center" vertical="center"/>
    </xf>
    <xf numFmtId="0" fontId="29" fillId="25" borderId="39" xfId="0" applyFont="1" applyFill="1" applyBorder="1" applyAlignment="1">
      <alignment horizontal="center" vertical="center"/>
    </xf>
    <xf numFmtId="0" fontId="29" fillId="25" borderId="115" xfId="0" applyFont="1" applyFill="1" applyBorder="1" applyAlignment="1">
      <alignment horizontal="center" vertical="center"/>
    </xf>
    <xf numFmtId="0" fontId="29" fillId="25" borderId="37" xfId="0" applyFont="1" applyFill="1" applyBorder="1" applyAlignment="1">
      <alignment horizontal="center" vertical="center"/>
    </xf>
    <xf numFmtId="0" fontId="63" fillId="25" borderId="39" xfId="0" applyFont="1" applyFill="1" applyBorder="1" applyAlignment="1">
      <alignment horizontal="center" vertical="center" wrapText="1"/>
    </xf>
    <xf numFmtId="0" fontId="63" fillId="25" borderId="45" xfId="0" applyFont="1" applyFill="1" applyBorder="1" applyAlignment="1">
      <alignment horizontal="center" vertical="center" wrapText="1"/>
    </xf>
    <xf numFmtId="0" fontId="63" fillId="25" borderId="37" xfId="0" applyFont="1" applyFill="1" applyBorder="1" applyAlignment="1">
      <alignment horizontal="center" vertical="center" wrapText="1"/>
    </xf>
    <xf numFmtId="0" fontId="63" fillId="25" borderId="47" xfId="0" applyFont="1" applyFill="1" applyBorder="1" applyAlignment="1">
      <alignment horizontal="center" vertical="center" wrapText="1"/>
    </xf>
    <xf numFmtId="0" fontId="29" fillId="25" borderId="116" xfId="0" applyFont="1" applyFill="1" applyBorder="1" applyAlignment="1">
      <alignment horizontal="center" vertical="center"/>
    </xf>
    <xf numFmtId="0" fontId="29" fillId="25" borderId="117" xfId="0" applyFont="1" applyFill="1" applyBorder="1" applyAlignment="1">
      <alignment horizontal="center" vertical="center"/>
    </xf>
    <xf numFmtId="0" fontId="29" fillId="25" borderId="118" xfId="0" applyFont="1" applyFill="1" applyBorder="1" applyAlignment="1">
      <alignment horizontal="center" vertical="center"/>
    </xf>
    <xf numFmtId="0" fontId="29" fillId="25" borderId="42" xfId="0" applyFont="1" applyFill="1" applyBorder="1" applyAlignment="1">
      <alignment horizontal="center" vertical="center"/>
    </xf>
    <xf numFmtId="0" fontId="59" fillId="25" borderId="102" xfId="0" applyFont="1" applyFill="1" applyBorder="1" applyAlignment="1">
      <alignment horizontal="center" vertical="center"/>
    </xf>
    <xf numFmtId="0" fontId="59" fillId="25" borderId="106" xfId="0" applyFont="1" applyFill="1" applyBorder="1" applyAlignment="1">
      <alignment horizontal="center" vertical="center"/>
    </xf>
    <xf numFmtId="0" fontId="29" fillId="25" borderId="119" xfId="0" applyFont="1" applyFill="1" applyBorder="1" applyAlignment="1">
      <alignment horizontal="center" vertical="center"/>
    </xf>
    <xf numFmtId="187" fontId="51" fillId="25" borderId="18" xfId="0" applyNumberFormat="1" applyFont="1" applyFill="1" applyBorder="1" applyAlignment="1">
      <alignment horizontal="center" vertical="center"/>
    </xf>
    <xf numFmtId="187" fontId="51" fillId="25" borderId="87" xfId="0" applyNumberFormat="1" applyFont="1" applyFill="1" applyBorder="1" applyAlignment="1">
      <alignment horizontal="center" vertical="center"/>
    </xf>
    <xf numFmtId="0" fontId="59" fillId="25" borderId="102" xfId="0" applyFont="1" applyFill="1" applyBorder="1" applyAlignment="1">
      <alignment horizontal="right" vertical="center"/>
    </xf>
    <xf numFmtId="0" fontId="59" fillId="25" borderId="106" xfId="0" applyFont="1" applyFill="1" applyBorder="1" applyAlignment="1">
      <alignment horizontal="right" vertical="center"/>
    </xf>
    <xf numFmtId="191" fontId="55" fillId="25" borderId="102" xfId="0" applyNumberFormat="1" applyFont="1" applyFill="1" applyBorder="1" applyAlignment="1">
      <alignment horizontal="center" vertical="center"/>
    </xf>
    <xf numFmtId="191" fontId="55" fillId="25" borderId="106" xfId="0" applyNumberFormat="1" applyFont="1" applyFill="1" applyBorder="1" applyAlignment="1">
      <alignment horizontal="center" vertical="center"/>
    </xf>
    <xf numFmtId="0" fontId="29" fillId="25" borderId="120" xfId="0" applyFont="1" applyFill="1" applyBorder="1" applyAlignment="1">
      <alignment horizontal="left" vertical="center"/>
    </xf>
    <xf numFmtId="0" fontId="29" fillId="25" borderId="121" xfId="0" applyFont="1" applyFill="1" applyBorder="1" applyAlignment="1">
      <alignment horizontal="left" vertical="center"/>
    </xf>
    <xf numFmtId="0" fontId="38" fillId="25" borderId="87" xfId="0" applyFont="1" applyFill="1" applyBorder="1" applyAlignment="1">
      <alignment horizontal="right" vertical="center"/>
    </xf>
    <xf numFmtId="0" fontId="41" fillId="25" borderId="122" xfId="0" applyFont="1" applyFill="1" applyBorder="1" applyAlignment="1">
      <alignment horizontal="center" vertical="center"/>
    </xf>
    <xf numFmtId="0" fontId="41" fillId="25" borderId="123" xfId="0" applyFont="1" applyFill="1" applyBorder="1" applyAlignment="1">
      <alignment horizontal="center" vertical="center"/>
    </xf>
    <xf numFmtId="0" fontId="41" fillId="25" borderId="124" xfId="0" applyFont="1" applyFill="1" applyBorder="1" applyAlignment="1">
      <alignment horizontal="center" vertical="center"/>
    </xf>
    <xf numFmtId="0" fontId="41" fillId="25" borderId="125" xfId="0" applyFont="1" applyFill="1" applyBorder="1" applyAlignment="1">
      <alignment horizontal="center" vertical="center"/>
    </xf>
    <xf numFmtId="0" fontId="41" fillId="25" borderId="126" xfId="0" applyFont="1" applyFill="1" applyBorder="1" applyAlignment="1">
      <alignment horizontal="center" vertical="center"/>
    </xf>
    <xf numFmtId="0" fontId="41" fillId="25" borderId="127" xfId="0" applyFont="1" applyFill="1" applyBorder="1" applyAlignment="1">
      <alignment horizontal="center" vertical="center"/>
    </xf>
    <xf numFmtId="0" fontId="62" fillId="25" borderId="128" xfId="0" applyFont="1" applyFill="1" applyBorder="1" applyAlignment="1">
      <alignment horizontal="center" vertical="center"/>
    </xf>
    <xf numFmtId="0" fontId="62" fillId="25" borderId="129" xfId="0" applyFont="1" applyFill="1" applyBorder="1" applyAlignment="1">
      <alignment horizontal="center" vertical="center"/>
    </xf>
    <xf numFmtId="0" fontId="62" fillId="25" borderId="130" xfId="0" applyFont="1" applyFill="1" applyBorder="1" applyAlignment="1">
      <alignment horizontal="center" vertical="center"/>
    </xf>
    <xf numFmtId="0" fontId="62" fillId="25" borderId="131" xfId="0" applyFont="1" applyFill="1" applyBorder="1" applyAlignment="1">
      <alignment horizontal="center" vertical="center"/>
    </xf>
    <xf numFmtId="0" fontId="0" fillId="25" borderId="41" xfId="0" applyFont="1" applyFill="1" applyBorder="1" applyAlignment="1">
      <alignment horizontal="center" vertical="center"/>
    </xf>
    <xf numFmtId="0" fontId="38" fillId="25" borderId="132" xfId="0" applyFont="1" applyFill="1" applyBorder="1" applyAlignment="1">
      <alignment horizontal="center" vertical="center"/>
    </xf>
    <xf numFmtId="0" fontId="38" fillId="25" borderId="78" xfId="0" applyFont="1" applyFill="1" applyBorder="1" applyAlignment="1">
      <alignment horizontal="center" vertical="center"/>
    </xf>
    <xf numFmtId="0" fontId="35" fillId="25" borderId="0" xfId="0" applyFont="1" applyFill="1" applyBorder="1" applyAlignment="1">
      <alignment horizontal="center" vertical="center"/>
    </xf>
    <xf numFmtId="0" fontId="59" fillId="25" borderId="12" xfId="0" applyFont="1" applyFill="1" applyBorder="1" applyAlignment="1">
      <alignment horizontal="center" vertical="center"/>
    </xf>
    <xf numFmtId="0" fontId="29" fillId="25" borderId="102" xfId="0" applyFont="1" applyFill="1" applyBorder="1" applyAlignment="1">
      <alignment horizontal="left" vertical="center"/>
    </xf>
    <xf numFmtId="0" fontId="29" fillId="25" borderId="106" xfId="0" applyFont="1" applyFill="1" applyBorder="1" applyAlignment="1">
      <alignment horizontal="left" vertical="center"/>
    </xf>
    <xf numFmtId="0" fontId="27" fillId="25" borderId="41" xfId="0" applyFont="1" applyFill="1" applyBorder="1" applyAlignment="1">
      <alignment horizontal="center" vertical="center"/>
    </xf>
    <xf numFmtId="0" fontId="38" fillId="25" borderId="87" xfId="0" applyFont="1" applyFill="1" applyBorder="1" applyAlignment="1">
      <alignment horizontal="left" vertical="center"/>
    </xf>
    <xf numFmtId="0" fontId="38" fillId="25" borderId="88" xfId="0" applyFont="1" applyFill="1" applyBorder="1" applyAlignment="1">
      <alignment horizontal="left" vertical="center"/>
    </xf>
    <xf numFmtId="187" fontId="51" fillId="25" borderId="133" xfId="0" applyNumberFormat="1" applyFont="1" applyFill="1" applyBorder="1" applyAlignment="1">
      <alignment horizontal="center" vertical="center"/>
    </xf>
    <xf numFmtId="187" fontId="51" fillId="25" borderId="134" xfId="0" applyNumberFormat="1" applyFont="1" applyFill="1" applyBorder="1" applyAlignment="1">
      <alignment horizontal="center" vertical="center"/>
    </xf>
    <xf numFmtId="0" fontId="41" fillId="25" borderId="21" xfId="0" applyFont="1" applyFill="1" applyBorder="1" applyAlignment="1">
      <alignment horizontal="left" vertical="top"/>
    </xf>
    <xf numFmtId="0" fontId="29" fillId="25" borderId="21" xfId="0" applyFont="1" applyFill="1" applyBorder="1" applyAlignment="1">
      <alignment horizontal="center" vertical="center"/>
    </xf>
    <xf numFmtId="0" fontId="29" fillId="25" borderId="12" xfId="0" applyFont="1" applyFill="1" applyBorder="1" applyAlignment="1">
      <alignment horizontal="center" vertical="center"/>
    </xf>
    <xf numFmtId="0" fontId="29" fillId="25" borderId="134" xfId="0" applyFont="1" applyFill="1" applyBorder="1" applyAlignment="1">
      <alignment horizontal="center" vertical="center"/>
    </xf>
    <xf numFmtId="0" fontId="29" fillId="25" borderId="135" xfId="0" applyFont="1" applyFill="1" applyBorder="1" applyAlignment="1">
      <alignment horizontal="center" vertical="center"/>
    </xf>
    <xf numFmtId="0" fontId="38" fillId="25" borderId="21" xfId="0" applyFont="1" applyFill="1" applyBorder="1" applyAlignment="1">
      <alignment horizontal="center" vertical="center"/>
    </xf>
    <xf numFmtId="0" fontId="38" fillId="25" borderId="0" xfId="0" applyFont="1" applyFill="1" applyBorder="1" applyAlignment="1">
      <alignment horizontal="center" vertical="center"/>
    </xf>
    <xf numFmtId="0" fontId="38" fillId="25" borderId="12" xfId="0" applyFont="1" applyFill="1" applyBorder="1" applyAlignment="1">
      <alignment horizontal="center" vertical="center"/>
    </xf>
    <xf numFmtId="0" fontId="38" fillId="25" borderId="134" xfId="0" applyFont="1" applyFill="1" applyBorder="1" applyAlignment="1">
      <alignment horizontal="center" vertical="center"/>
    </xf>
    <xf numFmtId="0" fontId="38" fillId="25" borderId="87" xfId="0" applyFont="1" applyFill="1" applyBorder="1" applyAlignment="1">
      <alignment horizontal="center" vertical="center"/>
    </xf>
    <xf numFmtId="0" fontId="38" fillId="25" borderId="135" xfId="0" applyFont="1" applyFill="1" applyBorder="1" applyAlignment="1">
      <alignment horizontal="center" vertical="center"/>
    </xf>
    <xf numFmtId="0" fontId="29" fillId="25" borderId="85" xfId="0" applyFont="1" applyFill="1" applyBorder="1" applyAlignment="1">
      <alignment horizontal="center" vertical="center"/>
    </xf>
    <xf numFmtId="0" fontId="29" fillId="25" borderId="19" xfId="0" applyFont="1" applyFill="1" applyBorder="1" applyAlignment="1">
      <alignment horizontal="center" vertical="center"/>
    </xf>
    <xf numFmtId="0" fontId="29" fillId="25" borderId="86" xfId="0" applyFont="1" applyFill="1" applyBorder="1" applyAlignment="1">
      <alignment horizontal="center" vertical="center"/>
    </xf>
    <xf numFmtId="0" fontId="38" fillId="25" borderId="136" xfId="0" applyFont="1" applyFill="1" applyBorder="1" applyAlignment="1">
      <alignment horizontal="center" vertical="center"/>
    </xf>
    <xf numFmtId="0" fontId="38" fillId="25" borderId="137" xfId="0" applyFont="1" applyFill="1" applyBorder="1" applyAlignment="1">
      <alignment horizontal="center" vertical="center"/>
    </xf>
    <xf numFmtId="187" fontId="51" fillId="25" borderId="138" xfId="49" applyNumberFormat="1" applyFont="1" applyFill="1" applyBorder="1" applyAlignment="1">
      <alignment horizontal="center" vertical="center"/>
    </xf>
    <xf numFmtId="187" fontId="51" fillId="25" borderId="139" xfId="49" applyNumberFormat="1" applyFont="1" applyFill="1" applyBorder="1" applyAlignment="1">
      <alignment horizontal="center" vertical="center"/>
    </xf>
    <xf numFmtId="0" fontId="29" fillId="25" borderId="140" xfId="0" applyFont="1" applyFill="1" applyBorder="1" applyAlignment="1">
      <alignment horizontal="center" vertical="center"/>
    </xf>
    <xf numFmtId="0" fontId="29" fillId="25" borderId="43" xfId="0" applyFont="1" applyFill="1" applyBorder="1" applyAlignment="1">
      <alignment horizontal="center" vertical="center"/>
    </xf>
    <xf numFmtId="0" fontId="27" fillId="25" borderId="81" xfId="0" applyFont="1" applyFill="1" applyBorder="1" applyAlignment="1">
      <alignment horizontal="center" vertical="center"/>
    </xf>
    <xf numFmtId="0" fontId="27" fillId="25" borderId="23" xfId="0" applyFont="1" applyFill="1" applyBorder="1" applyAlignment="1">
      <alignment horizontal="center" vertical="center"/>
    </xf>
    <xf numFmtId="0" fontId="27" fillId="25" borderId="72" xfId="0" applyFont="1" applyFill="1" applyBorder="1" applyAlignment="1">
      <alignment horizontal="center" vertical="center"/>
    </xf>
    <xf numFmtId="0" fontId="56" fillId="25" borderId="0" xfId="0" applyFont="1" applyFill="1" applyBorder="1" applyAlignment="1">
      <alignment horizontal="center" vertical="center"/>
    </xf>
    <xf numFmtId="0" fontId="59" fillId="25" borderId="141" xfId="0" applyFont="1" applyFill="1" applyBorder="1" applyAlignment="1">
      <alignment horizontal="center" vertical="center"/>
    </xf>
    <xf numFmtId="0" fontId="59" fillId="25" borderId="142" xfId="0" applyFont="1" applyFill="1" applyBorder="1" applyAlignment="1">
      <alignment horizontal="center" vertical="center"/>
    </xf>
    <xf numFmtId="0" fontId="59" fillId="25" borderId="73" xfId="0" applyFont="1" applyFill="1" applyBorder="1" applyAlignment="1">
      <alignment horizontal="center" vertical="center"/>
    </xf>
    <xf numFmtId="0" fontId="41" fillId="25" borderId="70" xfId="0" applyFont="1" applyFill="1" applyBorder="1" applyAlignment="1">
      <alignment horizontal="left" vertical="top"/>
    </xf>
    <xf numFmtId="0" fontId="41" fillId="25" borderId="0" xfId="0" applyFont="1" applyFill="1" applyBorder="1" applyAlignment="1">
      <alignment horizontal="left" vertical="top"/>
    </xf>
    <xf numFmtId="0" fontId="35" fillId="25" borderId="70" xfId="0" applyFont="1" applyFill="1" applyBorder="1" applyAlignment="1">
      <alignment horizontal="center" vertical="center"/>
    </xf>
    <xf numFmtId="0" fontId="29" fillId="25" borderId="143" xfId="0" applyFont="1" applyFill="1" applyBorder="1" applyAlignment="1">
      <alignment horizontal="center" vertical="center"/>
    </xf>
    <xf numFmtId="0" fontId="29" fillId="25" borderId="142" xfId="0" applyFont="1" applyFill="1" applyBorder="1" applyAlignment="1">
      <alignment horizontal="center" vertical="center"/>
    </xf>
    <xf numFmtId="0" fontId="38" fillId="25" borderId="143" xfId="0" applyFont="1" applyFill="1" applyBorder="1" applyAlignment="1">
      <alignment horizontal="left" vertical="center"/>
    </xf>
    <xf numFmtId="0" fontId="38" fillId="25" borderId="21" xfId="0" applyFont="1" applyFill="1" applyBorder="1" applyAlignment="1">
      <alignment horizontal="left" vertical="center"/>
    </xf>
    <xf numFmtId="0" fontId="38" fillId="25" borderId="41" xfId="0" applyFont="1" applyFill="1" applyBorder="1" applyAlignment="1">
      <alignment horizontal="center" vertical="center"/>
    </xf>
    <xf numFmtId="38" fontId="20" fillId="25" borderId="27" xfId="49" applyNumberFormat="1" applyFont="1" applyFill="1" applyBorder="1" applyAlignment="1">
      <alignment horizontal="center" vertical="center"/>
    </xf>
    <xf numFmtId="187" fontId="42" fillId="25" borderId="27" xfId="49" applyNumberFormat="1" applyFont="1" applyFill="1" applyBorder="1" applyAlignment="1">
      <alignment horizontal="center" vertical="center"/>
    </xf>
    <xf numFmtId="187" fontId="55" fillId="25" borderId="14" xfId="49" applyNumberFormat="1" applyFont="1" applyFill="1" applyBorder="1" applyAlignment="1">
      <alignment horizontal="center" vertical="center"/>
    </xf>
    <xf numFmtId="187" fontId="55" fillId="25" borderId="29" xfId="49" applyNumberFormat="1" applyFont="1" applyFill="1" applyBorder="1" applyAlignment="1">
      <alignment horizontal="center" vertical="center"/>
    </xf>
    <xf numFmtId="187" fontId="55" fillId="25" borderId="31" xfId="49" applyNumberFormat="1" applyFont="1" applyFill="1" applyBorder="1" applyAlignment="1">
      <alignment horizontal="center" vertical="center"/>
    </xf>
    <xf numFmtId="187" fontId="20" fillId="25" borderId="33" xfId="49" applyNumberFormat="1" applyFont="1" applyFill="1" applyBorder="1" applyAlignment="1">
      <alignment horizontal="center" wrapText="1"/>
    </xf>
    <xf numFmtId="187" fontId="20" fillId="25" borderId="27" xfId="49" applyNumberFormat="1" applyFont="1" applyFill="1" applyBorder="1" applyAlignment="1">
      <alignment horizontal="center" vertical="center" wrapText="1"/>
    </xf>
    <xf numFmtId="193" fontId="20" fillId="25" borderId="62" xfId="49" applyNumberFormat="1" applyFont="1" applyFill="1" applyBorder="1" applyAlignment="1">
      <alignment horizontal="center" vertical="center" wrapText="1"/>
    </xf>
    <xf numFmtId="193" fontId="20" fillId="25" borderId="65" xfId="49" applyNumberFormat="1" applyFont="1" applyFill="1" applyBorder="1" applyAlignment="1">
      <alignment horizontal="center" vertical="center" wrapText="1"/>
    </xf>
    <xf numFmtId="187" fontId="42" fillId="25" borderId="20" xfId="49" applyNumberFormat="1" applyFont="1" applyFill="1" applyBorder="1" applyAlignment="1">
      <alignment horizontal="center" vertical="center"/>
    </xf>
    <xf numFmtId="187" fontId="42" fillId="25" borderId="63" xfId="49" applyNumberFormat="1" applyFont="1" applyFill="1" applyBorder="1" applyAlignment="1">
      <alignment horizontal="center" vertical="center"/>
    </xf>
    <xf numFmtId="187" fontId="42" fillId="25" borderId="62" xfId="49" applyNumberFormat="1" applyFont="1" applyFill="1" applyBorder="1" applyAlignment="1">
      <alignment horizontal="center" vertical="center"/>
    </xf>
    <xf numFmtId="187" fontId="42" fillId="25" borderId="65" xfId="49" applyNumberFormat="1" applyFont="1" applyFill="1" applyBorder="1" applyAlignment="1">
      <alignment horizontal="center" vertical="center"/>
    </xf>
    <xf numFmtId="187" fontId="42" fillId="25" borderId="69" xfId="49" applyNumberFormat="1" applyFont="1" applyFill="1" applyBorder="1" applyAlignment="1">
      <alignment horizontal="center" vertical="center"/>
    </xf>
    <xf numFmtId="187" fontId="42" fillId="25" borderId="11" xfId="49" applyNumberFormat="1" applyFont="1" applyFill="1" applyBorder="1" applyAlignment="1">
      <alignment horizontal="center" vertical="center"/>
    </xf>
    <xf numFmtId="38" fontId="20" fillId="25" borderId="33" xfId="49" applyNumberFormat="1" applyFont="1" applyFill="1" applyBorder="1" applyAlignment="1">
      <alignment horizontal="center" vertical="center"/>
    </xf>
    <xf numFmtId="38" fontId="20" fillId="25" borderId="34" xfId="49" applyNumberFormat="1" applyFont="1" applyFill="1" applyBorder="1" applyAlignment="1">
      <alignment horizontal="center" vertical="center"/>
    </xf>
    <xf numFmtId="38" fontId="20" fillId="25" borderId="20" xfId="49" applyNumberFormat="1" applyFont="1" applyFill="1" applyBorder="1" applyAlignment="1">
      <alignment horizontal="center" vertical="center"/>
    </xf>
    <xf numFmtId="38" fontId="20" fillId="25" borderId="63" xfId="49" applyNumberFormat="1" applyFont="1" applyFill="1" applyBorder="1" applyAlignment="1">
      <alignment horizontal="center" vertical="center"/>
    </xf>
    <xf numFmtId="38" fontId="20" fillId="25" borderId="62" xfId="49" applyNumberFormat="1" applyFont="1" applyFill="1" applyBorder="1" applyAlignment="1">
      <alignment horizontal="center" vertical="center"/>
    </xf>
    <xf numFmtId="38" fontId="20" fillId="25" borderId="65" xfId="49" applyNumberFormat="1" applyFont="1" applyFill="1" applyBorder="1" applyAlignment="1">
      <alignment horizontal="center" vertical="center"/>
    </xf>
    <xf numFmtId="49" fontId="55" fillId="25" borderId="11" xfId="0" applyNumberFormat="1" applyFont="1" applyFill="1" applyBorder="1" applyAlignment="1">
      <alignment horizontal="center" vertical="center"/>
    </xf>
    <xf numFmtId="187" fontId="55" fillId="25" borderId="11" xfId="49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21" borderId="41" xfId="0" applyFont="1" applyFill="1" applyBorder="1" applyAlignment="1">
      <alignment horizontal="right" vertical="center"/>
    </xf>
    <xf numFmtId="0" fontId="0" fillId="0" borderId="41" xfId="0" applyFont="1" applyBorder="1" applyAlignment="1">
      <alignment vertical="center"/>
    </xf>
    <xf numFmtId="0" fontId="42" fillId="21" borderId="108" xfId="0" applyFont="1" applyFill="1" applyBorder="1" applyAlignment="1">
      <alignment horizontal="center" vertical="center"/>
    </xf>
    <xf numFmtId="0" fontId="28" fillId="21" borderId="17" xfId="0" applyFont="1" applyFill="1" applyBorder="1" applyAlignment="1">
      <alignment horizontal="center" vertical="center"/>
    </xf>
    <xf numFmtId="0" fontId="28" fillId="21" borderId="18" xfId="0" applyFont="1" applyFill="1" applyBorder="1" applyAlignment="1">
      <alignment horizontal="center" vertical="center"/>
    </xf>
    <xf numFmtId="0" fontId="30" fillId="21" borderId="69" xfId="0" applyFont="1" applyFill="1" applyBorder="1" applyAlignment="1">
      <alignment horizontal="left" vertical="center" wrapText="1"/>
    </xf>
    <xf numFmtId="0" fontId="30" fillId="21" borderId="144" xfId="0" applyFont="1" applyFill="1" applyBorder="1" applyAlignment="1">
      <alignment horizontal="left" vertical="center" wrapText="1"/>
    </xf>
    <xf numFmtId="0" fontId="28" fillId="21" borderId="11" xfId="0" applyFont="1" applyFill="1" applyBorder="1" applyAlignment="1">
      <alignment vertical="center"/>
    </xf>
    <xf numFmtId="0" fontId="28" fillId="21" borderId="60" xfId="0" applyFont="1" applyFill="1" applyBorder="1" applyAlignment="1">
      <alignment vertical="center"/>
    </xf>
    <xf numFmtId="0" fontId="50" fillId="21" borderId="6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8" fillId="21" borderId="14" xfId="0" applyFont="1" applyFill="1" applyBorder="1" applyAlignment="1">
      <alignment horizontal="center" vertical="center"/>
    </xf>
    <xf numFmtId="0" fontId="28" fillId="21" borderId="29" xfId="0" applyFont="1" applyFill="1" applyBorder="1" applyAlignment="1">
      <alignment horizontal="center" vertical="center"/>
    </xf>
    <xf numFmtId="0" fontId="28" fillId="21" borderId="28" xfId="0" applyFont="1" applyFill="1" applyBorder="1" applyAlignment="1">
      <alignment horizontal="center" vertical="center"/>
    </xf>
    <xf numFmtId="0" fontId="23" fillId="0" borderId="20" xfId="0" applyFont="1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144" xfId="0" applyBorder="1" applyAlignment="1">
      <alignment vertical="center"/>
    </xf>
    <xf numFmtId="38" fontId="25" fillId="0" borderId="14" xfId="0" applyNumberFormat="1" applyFont="1" applyBorder="1" applyAlignment="1">
      <alignment vertical="center"/>
    </xf>
    <xf numFmtId="0" fontId="25" fillId="0" borderId="28" xfId="0" applyFont="1" applyBorder="1" applyAlignment="1">
      <alignment vertical="center"/>
    </xf>
    <xf numFmtId="0" fontId="28" fillId="0" borderId="61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35" fillId="21" borderId="39" xfId="0" applyFont="1" applyFill="1" applyBorder="1" applyAlignment="1">
      <alignment horizontal="center" vertical="center"/>
    </xf>
    <xf numFmtId="38" fontId="35" fillId="21" borderId="39" xfId="49" applyFont="1" applyFill="1" applyBorder="1" applyAlignment="1">
      <alignment horizontal="right" vertical="center"/>
    </xf>
    <xf numFmtId="38" fontId="35" fillId="21" borderId="45" xfId="49" applyFont="1" applyFill="1" applyBorder="1" applyAlignment="1">
      <alignment horizontal="right" vertical="center"/>
    </xf>
    <xf numFmtId="38" fontId="35" fillId="0" borderId="27" xfId="49" applyFont="1" applyFill="1" applyBorder="1" applyAlignment="1">
      <alignment horizontal="center" vertical="center"/>
    </xf>
    <xf numFmtId="38" fontId="35" fillId="0" borderId="27" xfId="49" applyFont="1" applyFill="1" applyBorder="1" applyAlignment="1">
      <alignment horizontal="right" vertical="center"/>
    </xf>
    <xf numFmtId="38" fontId="35" fillId="0" borderId="46" xfId="49" applyFont="1" applyFill="1" applyBorder="1" applyAlignment="1">
      <alignment horizontal="right" vertical="center"/>
    </xf>
    <xf numFmtId="38" fontId="20" fillId="24" borderId="81" xfId="49" applyFont="1" applyFill="1" applyBorder="1" applyAlignment="1">
      <alignment horizontal="center" vertical="center"/>
    </xf>
    <xf numFmtId="38" fontId="20" fillId="24" borderId="23" xfId="49" applyFont="1" applyFill="1" applyBorder="1" applyAlignment="1">
      <alignment horizontal="center" vertical="center"/>
    </xf>
    <xf numFmtId="0" fontId="29" fillId="24" borderId="66" xfId="0" applyFont="1" applyFill="1" applyBorder="1" applyAlignment="1">
      <alignment horizontal="center" vertical="center"/>
    </xf>
    <xf numFmtId="0" fontId="29" fillId="24" borderId="108" xfId="0" applyFont="1" applyFill="1" applyBorder="1" applyAlignment="1">
      <alignment horizontal="center" vertical="center"/>
    </xf>
    <xf numFmtId="9" fontId="26" fillId="0" borderId="27" xfId="0" applyNumberFormat="1" applyFont="1" applyFill="1" applyBorder="1" applyAlignment="1">
      <alignment horizontal="center" vertical="center"/>
    </xf>
    <xf numFmtId="38" fontId="35" fillId="21" borderId="27" xfId="49" applyFont="1" applyFill="1" applyBorder="1" applyAlignment="1">
      <alignment horizontal="right" vertical="center"/>
    </xf>
    <xf numFmtId="38" fontId="35" fillId="21" borderId="46" xfId="49" applyFont="1" applyFill="1" applyBorder="1" applyAlignment="1">
      <alignment horizontal="right" vertical="center"/>
    </xf>
    <xf numFmtId="0" fontId="34" fillId="0" borderId="37" xfId="0" applyFont="1" applyFill="1" applyBorder="1" applyAlignment="1">
      <alignment horizontal="center" vertical="center"/>
    </xf>
    <xf numFmtId="38" fontId="35" fillId="21" borderId="37" xfId="49" applyFont="1" applyFill="1" applyBorder="1" applyAlignment="1">
      <alignment horizontal="right" vertical="center"/>
    </xf>
    <xf numFmtId="38" fontId="35" fillId="21" borderId="47" xfId="49" applyFont="1" applyFill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38" fontId="29" fillId="24" borderId="66" xfId="49" applyFont="1" applyFill="1" applyBorder="1" applyAlignment="1">
      <alignment horizontal="center" vertical="center"/>
    </xf>
    <xf numFmtId="38" fontId="29" fillId="24" borderId="108" xfId="49" applyFont="1" applyFill="1" applyBorder="1" applyAlignment="1">
      <alignment horizontal="center" vertical="center"/>
    </xf>
    <xf numFmtId="38" fontId="20" fillId="24" borderId="18" xfId="49" applyFont="1" applyFill="1" applyBorder="1" applyAlignment="1">
      <alignment horizontal="center" vertical="center"/>
    </xf>
    <xf numFmtId="0" fontId="28" fillId="21" borderId="41" xfId="0" applyFont="1" applyFill="1" applyBorder="1" applyAlignment="1">
      <alignment horizontal="right" vertical="center"/>
    </xf>
    <xf numFmtId="0" fontId="0" fillId="21" borderId="41" xfId="0" applyFill="1" applyBorder="1" applyAlignment="1">
      <alignment vertical="center"/>
    </xf>
    <xf numFmtId="0" fontId="28" fillId="21" borderId="108" xfId="0" applyFont="1" applyFill="1" applyBorder="1" applyAlignment="1">
      <alignment horizontal="center" vertical="center"/>
    </xf>
    <xf numFmtId="0" fontId="28" fillId="21" borderId="17" xfId="0" applyFont="1" applyFill="1" applyBorder="1" applyAlignment="1">
      <alignment horizontal="left" vertical="center" wrapText="1"/>
    </xf>
    <xf numFmtId="0" fontId="28" fillId="21" borderId="18" xfId="0" applyFont="1" applyFill="1" applyBorder="1" applyAlignment="1">
      <alignment horizontal="left" vertical="center" wrapText="1"/>
    </xf>
    <xf numFmtId="0" fontId="20" fillId="21" borderId="69" xfId="0" applyFont="1" applyFill="1" applyBorder="1" applyAlignment="1">
      <alignment horizontal="left" vertical="center" wrapText="1"/>
    </xf>
    <xf numFmtId="0" fontId="20" fillId="21" borderId="144" xfId="0" applyFont="1" applyFill="1" applyBorder="1" applyAlignment="1">
      <alignment horizontal="left" vertical="center" wrapText="1"/>
    </xf>
    <xf numFmtId="0" fontId="28" fillId="21" borderId="11" xfId="0" applyFont="1" applyFill="1" applyBorder="1" applyAlignment="1">
      <alignment horizontal="left" vertical="center"/>
    </xf>
    <xf numFmtId="0" fontId="0" fillId="21" borderId="11" xfId="0" applyFill="1" applyBorder="1" applyAlignment="1">
      <alignment vertical="center"/>
    </xf>
    <xf numFmtId="0" fontId="0" fillId="21" borderId="60" xfId="0" applyFill="1" applyBorder="1" applyAlignment="1">
      <alignment vertical="center"/>
    </xf>
    <xf numFmtId="0" fontId="42" fillId="21" borderId="62" xfId="0" applyFont="1" applyFill="1" applyBorder="1" applyAlignment="1">
      <alignment horizontal="center" vertical="center" wrapText="1"/>
    </xf>
    <xf numFmtId="0" fontId="42" fillId="21" borderId="11" xfId="0" applyFont="1" applyFill="1" applyBorder="1" applyAlignment="1">
      <alignment horizontal="center" vertical="center" wrapText="1"/>
    </xf>
    <xf numFmtId="0" fontId="28" fillId="21" borderId="14" xfId="0" applyFont="1" applyFill="1" applyBorder="1" applyAlignment="1">
      <alignment horizontal="left" vertical="center" wrapText="1"/>
    </xf>
    <xf numFmtId="0" fontId="28" fillId="21" borderId="29" xfId="0" applyFont="1" applyFill="1" applyBorder="1" applyAlignment="1">
      <alignment horizontal="left" vertical="center" wrapText="1"/>
    </xf>
    <xf numFmtId="0" fontId="42" fillId="21" borderId="14" xfId="0" applyFont="1" applyFill="1" applyBorder="1" applyAlignment="1">
      <alignment horizontal="left" vertical="center"/>
    </xf>
    <xf numFmtId="0" fontId="42" fillId="21" borderId="29" xfId="0" applyFont="1" applyFill="1" applyBorder="1" applyAlignment="1">
      <alignment horizontal="left" vertical="center"/>
    </xf>
    <xf numFmtId="0" fontId="42" fillId="21" borderId="28" xfId="0" applyFont="1" applyFill="1" applyBorder="1" applyAlignment="1">
      <alignment horizontal="left" vertical="center"/>
    </xf>
    <xf numFmtId="38" fontId="51" fillId="0" borderId="14" xfId="0" applyNumberFormat="1" applyFont="1" applyBorder="1" applyAlignment="1">
      <alignment vertical="center"/>
    </xf>
    <xf numFmtId="0" fontId="51" fillId="0" borderId="28" xfId="0" applyFont="1" applyBorder="1" applyAlignment="1">
      <alignment vertical="center"/>
    </xf>
    <xf numFmtId="0" fontId="28" fillId="0" borderId="118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69" xfId="0" applyFont="1" applyBorder="1" applyAlignment="1">
      <alignment horizontal="center" vertical="center"/>
    </xf>
    <xf numFmtId="0" fontId="28" fillId="0" borderId="144" xfId="0" applyFont="1" applyBorder="1" applyAlignment="1">
      <alignment horizontal="center" vertical="center"/>
    </xf>
    <xf numFmtId="0" fontId="20" fillId="0" borderId="40" xfId="0" applyFont="1" applyFill="1" applyBorder="1" applyAlignment="1">
      <alignment horizontal="right" vertical="center"/>
    </xf>
    <xf numFmtId="0" fontId="0" fillId="0" borderId="41" xfId="0" applyBorder="1" applyAlignment="1">
      <alignment vertical="center"/>
    </xf>
    <xf numFmtId="0" fontId="35" fillId="21" borderId="45" xfId="0" applyFont="1" applyFill="1" applyBorder="1" applyAlignment="1">
      <alignment vertical="center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38" fontId="35" fillId="0" borderId="14" xfId="49" applyFont="1" applyFill="1" applyBorder="1" applyAlignment="1">
      <alignment horizontal="right" vertical="center"/>
    </xf>
    <xf numFmtId="38" fontId="35" fillId="0" borderId="28" xfId="49" applyFont="1" applyFill="1" applyBorder="1" applyAlignment="1">
      <alignment horizontal="right" vertical="center"/>
    </xf>
    <xf numFmtId="0" fontId="35" fillId="0" borderId="46" xfId="0" applyFont="1" applyBorder="1" applyAlignment="1">
      <alignment vertical="center"/>
    </xf>
    <xf numFmtId="0" fontId="35" fillId="21" borderId="46" xfId="0" applyFont="1" applyFill="1" applyBorder="1" applyAlignment="1">
      <alignment vertical="center"/>
    </xf>
    <xf numFmtId="0" fontId="35" fillId="21" borderId="47" xfId="0" applyFont="1" applyFill="1" applyBorder="1" applyAlignment="1">
      <alignment vertical="center"/>
    </xf>
    <xf numFmtId="0" fontId="29" fillId="24" borderId="81" xfId="0" applyFont="1" applyFill="1" applyBorder="1" applyAlignment="1">
      <alignment horizontal="center" vertical="center"/>
    </xf>
    <xf numFmtId="0" fontId="29" fillId="24" borderId="145" xfId="0" applyFont="1" applyFill="1" applyBorder="1" applyAlignment="1">
      <alignment horizontal="center" vertical="center"/>
    </xf>
    <xf numFmtId="0" fontId="20" fillId="24" borderId="30" xfId="0" applyFont="1" applyFill="1" applyBorder="1" applyAlignment="1">
      <alignment horizontal="center" vertical="center"/>
    </xf>
    <xf numFmtId="6" fontId="20" fillId="24" borderId="146" xfId="58" applyFont="1" applyFill="1" applyBorder="1" applyAlignment="1">
      <alignment horizontal="center" vertical="center"/>
    </xf>
    <xf numFmtId="6" fontId="20" fillId="24" borderId="68" xfId="58" applyFont="1" applyFill="1" applyBorder="1" applyAlignment="1">
      <alignment horizontal="center" vertical="center"/>
    </xf>
    <xf numFmtId="6" fontId="20" fillId="24" borderId="26" xfId="58" applyFont="1" applyFill="1" applyBorder="1" applyAlignment="1">
      <alignment horizontal="center" vertical="center" wrapText="1"/>
    </xf>
    <xf numFmtId="6" fontId="20" fillId="24" borderId="30" xfId="58" applyFont="1" applyFill="1" applyBorder="1" applyAlignment="1">
      <alignment horizontal="center" vertical="center" wrapText="1"/>
    </xf>
    <xf numFmtId="6" fontId="20" fillId="24" borderId="59" xfId="58" applyFont="1" applyFill="1" applyBorder="1" applyAlignment="1">
      <alignment horizontal="center" vertical="center" wrapText="1"/>
    </xf>
    <xf numFmtId="0" fontId="20" fillId="21" borderId="17" xfId="0" applyFont="1" applyFill="1" applyBorder="1" applyAlignment="1">
      <alignment horizontal="left" vertical="center"/>
    </xf>
    <xf numFmtId="0" fontId="0" fillId="21" borderId="18" xfId="0" applyFont="1" applyFill="1" applyBorder="1" applyAlignment="1">
      <alignment horizontal="left" vertical="center"/>
    </xf>
    <xf numFmtId="0" fontId="0" fillId="21" borderId="19" xfId="0" applyFont="1" applyFill="1" applyBorder="1" applyAlignment="1">
      <alignment horizontal="left" vertical="center"/>
    </xf>
    <xf numFmtId="0" fontId="24" fillId="21" borderId="16" xfId="0" applyFont="1" applyFill="1" applyBorder="1" applyAlignment="1">
      <alignment horizontal="center" vertical="center"/>
    </xf>
    <xf numFmtId="0" fontId="23" fillId="21" borderId="108" xfId="0" applyFont="1" applyFill="1" applyBorder="1" applyAlignment="1">
      <alignment horizontal="center" vertical="center"/>
    </xf>
    <xf numFmtId="0" fontId="23" fillId="21" borderId="25" xfId="0" applyFont="1" applyFill="1" applyBorder="1" applyAlignment="1">
      <alignment horizontal="center" vertical="center"/>
    </xf>
    <xf numFmtId="0" fontId="42" fillId="21" borderId="118" xfId="0" applyFont="1" applyFill="1" applyBorder="1" applyAlignment="1">
      <alignment horizontal="center" vertical="center" wrapText="1"/>
    </xf>
    <xf numFmtId="0" fontId="35" fillId="21" borderId="41" xfId="0" applyFont="1" applyFill="1" applyBorder="1" applyAlignment="1">
      <alignment horizontal="center" vertical="center" wrapText="1"/>
    </xf>
    <xf numFmtId="38" fontId="43" fillId="0" borderId="22" xfId="49" applyFont="1" applyFill="1" applyBorder="1" applyAlignment="1">
      <alignment horizontal="center" vertical="center"/>
    </xf>
    <xf numFmtId="38" fontId="43" fillId="0" borderId="38" xfId="49" applyFont="1" applyBorder="1" applyAlignment="1">
      <alignment horizontal="center" vertical="center"/>
    </xf>
    <xf numFmtId="38" fontId="20" fillId="24" borderId="145" xfId="49" applyFont="1" applyFill="1" applyBorder="1" applyAlignment="1">
      <alignment horizontal="center" vertical="center"/>
    </xf>
    <xf numFmtId="0" fontId="35" fillId="0" borderId="20" xfId="0" applyFont="1" applyBorder="1" applyAlignment="1">
      <alignment/>
    </xf>
    <xf numFmtId="0" fontId="0" fillId="0" borderId="69" xfId="0" applyBorder="1" applyAlignment="1">
      <alignment/>
    </xf>
    <xf numFmtId="0" fontId="0" fillId="0" borderId="144" xfId="0" applyBorder="1" applyAlignment="1">
      <alignment/>
    </xf>
    <xf numFmtId="0" fontId="20" fillId="21" borderId="14" xfId="0" applyFont="1" applyFill="1" applyBorder="1" applyAlignment="1">
      <alignment horizontal="center" vertical="center"/>
    </xf>
    <xf numFmtId="0" fontId="0" fillId="21" borderId="69" xfId="0" applyFont="1" applyFill="1" applyBorder="1" applyAlignment="1">
      <alignment horizontal="center" vertical="center"/>
    </xf>
    <xf numFmtId="0" fontId="0" fillId="21" borderId="144" xfId="0" applyFont="1" applyFill="1" applyBorder="1" applyAlignment="1">
      <alignment horizontal="center" vertical="center"/>
    </xf>
    <xf numFmtId="0" fontId="45" fillId="0" borderId="21" xfId="0" applyFont="1" applyBorder="1" applyAlignment="1">
      <alignment horizontal="right" vertical="center" wrapText="1"/>
    </xf>
    <xf numFmtId="0" fontId="46" fillId="0" borderId="0" xfId="0" applyFont="1" applyAlignment="1">
      <alignment horizontal="right"/>
    </xf>
    <xf numFmtId="0" fontId="20" fillId="21" borderId="108" xfId="0" applyFont="1" applyFill="1" applyBorder="1" applyAlignment="1">
      <alignment horizontal="center" vertical="center"/>
    </xf>
    <xf numFmtId="0" fontId="20" fillId="21" borderId="25" xfId="0" applyFont="1" applyFill="1" applyBorder="1" applyAlignment="1">
      <alignment horizontal="center" vertical="center"/>
    </xf>
    <xf numFmtId="0" fontId="20" fillId="21" borderId="17" xfId="0" applyFont="1" applyFill="1" applyBorder="1" applyAlignment="1">
      <alignment vertical="center"/>
    </xf>
    <xf numFmtId="0" fontId="20" fillId="21" borderId="18" xfId="0" applyFont="1" applyFill="1" applyBorder="1" applyAlignment="1">
      <alignment vertical="center"/>
    </xf>
    <xf numFmtId="0" fontId="20" fillId="21" borderId="20" xfId="0" applyFont="1" applyFill="1" applyBorder="1" applyAlignment="1">
      <alignment horizontal="left" vertical="center"/>
    </xf>
    <xf numFmtId="0" fontId="20" fillId="21" borderId="11" xfId="0" applyFont="1" applyFill="1" applyBorder="1" applyAlignment="1">
      <alignment horizontal="left" vertical="center"/>
    </xf>
    <xf numFmtId="0" fontId="20" fillId="21" borderId="62" xfId="0" applyFont="1" applyFill="1" applyBorder="1" applyAlignment="1">
      <alignment horizontal="center" vertical="center"/>
    </xf>
    <xf numFmtId="0" fontId="20" fillId="21" borderId="14" xfId="0" applyFont="1" applyFill="1" applyBorder="1" applyAlignment="1">
      <alignment vertical="center"/>
    </xf>
    <xf numFmtId="0" fontId="20" fillId="21" borderId="29" xfId="0" applyFont="1" applyFill="1" applyBorder="1" applyAlignment="1">
      <alignment vertical="center"/>
    </xf>
    <xf numFmtId="0" fontId="0" fillId="21" borderId="29" xfId="0" applyFill="1" applyBorder="1" applyAlignment="1">
      <alignment vertical="center"/>
    </xf>
    <xf numFmtId="0" fontId="0" fillId="21" borderId="28" xfId="0" applyFill="1" applyBorder="1" applyAlignment="1">
      <alignment vertical="center"/>
    </xf>
    <xf numFmtId="38" fontId="25" fillId="0" borderId="14" xfId="0" applyNumberFormat="1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0" fillId="21" borderId="22" xfId="0" applyFont="1" applyFill="1" applyBorder="1" applyAlignment="1">
      <alignment horizontal="center" vertical="center"/>
    </xf>
    <xf numFmtId="0" fontId="20" fillId="21" borderId="147" xfId="0" applyFont="1" applyFill="1" applyBorder="1" applyAlignment="1">
      <alignment horizontal="center" vertical="center"/>
    </xf>
    <xf numFmtId="0" fontId="20" fillId="21" borderId="38" xfId="0" applyFont="1" applyFill="1" applyBorder="1" applyAlignment="1">
      <alignment horizontal="center" vertical="center"/>
    </xf>
    <xf numFmtId="38" fontId="27" fillId="21" borderId="39" xfId="49" applyFont="1" applyFill="1" applyBorder="1" applyAlignment="1">
      <alignment horizontal="center" vertical="center"/>
    </xf>
    <xf numFmtId="38" fontId="27" fillId="21" borderId="45" xfId="49" applyFont="1" applyFill="1" applyBorder="1" applyAlignment="1">
      <alignment horizontal="center" vertical="center"/>
    </xf>
    <xf numFmtId="38" fontId="27" fillId="0" borderId="27" xfId="49" applyFont="1" applyFill="1" applyBorder="1" applyAlignment="1">
      <alignment horizontal="center" vertical="center"/>
    </xf>
    <xf numFmtId="38" fontId="27" fillId="0" borderId="46" xfId="49" applyFont="1" applyFill="1" applyBorder="1" applyAlignment="1">
      <alignment horizontal="center" vertical="center"/>
    </xf>
    <xf numFmtId="38" fontId="27" fillId="21" borderId="27" xfId="49" applyFont="1" applyFill="1" applyBorder="1" applyAlignment="1">
      <alignment horizontal="center" vertical="center"/>
    </xf>
    <xf numFmtId="38" fontId="27" fillId="21" borderId="46" xfId="49" applyFont="1" applyFill="1" applyBorder="1" applyAlignment="1">
      <alignment horizontal="center" vertical="center"/>
    </xf>
    <xf numFmtId="38" fontId="27" fillId="21" borderId="37" xfId="49" applyFont="1" applyFill="1" applyBorder="1" applyAlignment="1">
      <alignment horizontal="center" vertical="center"/>
    </xf>
    <xf numFmtId="38" fontId="27" fillId="21" borderId="47" xfId="49" applyFont="1" applyFill="1" applyBorder="1" applyAlignment="1">
      <alignment horizontal="center" vertical="center"/>
    </xf>
    <xf numFmtId="38" fontId="20" fillId="0" borderId="0" xfId="49" applyFont="1" applyFill="1" applyBorder="1" applyAlignment="1">
      <alignment horizontal="center" vertical="center"/>
    </xf>
    <xf numFmtId="0" fontId="20" fillId="24" borderId="146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8" xfId="0" applyBorder="1" applyAlignment="1">
      <alignment horizontal="center" vertical="center" wrapText="1"/>
    </xf>
    <xf numFmtId="0" fontId="28" fillId="21" borderId="19" xfId="0" applyFont="1" applyFill="1" applyBorder="1" applyAlignment="1">
      <alignment horizontal="center" vertical="center"/>
    </xf>
    <xf numFmtId="0" fontId="28" fillId="21" borderId="62" xfId="0" applyFont="1" applyFill="1" applyBorder="1" applyAlignment="1">
      <alignment horizontal="center" vertical="center"/>
    </xf>
    <xf numFmtId="0" fontId="28" fillId="21" borderId="11" xfId="0" applyFont="1" applyFill="1" applyBorder="1" applyAlignment="1">
      <alignment horizontal="center" vertical="center"/>
    </xf>
    <xf numFmtId="0" fontId="28" fillId="21" borderId="60" xfId="0" applyFont="1" applyFill="1" applyBorder="1" applyAlignment="1">
      <alignment horizontal="center" vertical="center"/>
    </xf>
    <xf numFmtId="0" fontId="40" fillId="0" borderId="148" xfId="0" applyFont="1" applyBorder="1" applyAlignment="1">
      <alignment horizontal="center"/>
    </xf>
    <xf numFmtId="0" fontId="20" fillId="0" borderId="149" xfId="0" applyFont="1" applyBorder="1" applyAlignment="1">
      <alignment/>
    </xf>
    <xf numFmtId="0" fontId="20" fillId="0" borderId="150" xfId="0" applyFont="1" applyBorder="1" applyAlignment="1">
      <alignment/>
    </xf>
    <xf numFmtId="0" fontId="20" fillId="0" borderId="148" xfId="0" applyFont="1" applyBorder="1" applyAlignment="1">
      <alignment/>
    </xf>
    <xf numFmtId="0" fontId="20" fillId="0" borderId="151" xfId="0" applyFont="1" applyBorder="1" applyAlignment="1">
      <alignment/>
    </xf>
    <xf numFmtId="0" fontId="20" fillId="0" borderId="91" xfId="0" applyFont="1" applyBorder="1" applyAlignment="1">
      <alignment/>
    </xf>
    <xf numFmtId="0" fontId="20" fillId="0" borderId="93" xfId="0" applyFont="1" applyBorder="1" applyAlignment="1">
      <alignment/>
    </xf>
    <xf numFmtId="0" fontId="20" fillId="0" borderId="152" xfId="0" applyFont="1" applyBorder="1" applyAlignment="1">
      <alignment horizontal="center" vertical="center"/>
    </xf>
    <xf numFmtId="0" fontId="20" fillId="0" borderId="153" xfId="0" applyFont="1" applyBorder="1" applyAlignment="1">
      <alignment horizontal="center" vertical="center"/>
    </xf>
    <xf numFmtId="0" fontId="20" fillId="0" borderId="154" xfId="0" applyFont="1" applyBorder="1" applyAlignment="1">
      <alignment vertical="center"/>
    </xf>
    <xf numFmtId="0" fontId="37" fillId="0" borderId="133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155" xfId="0" applyFont="1" applyBorder="1" applyAlignment="1">
      <alignment vertical="center"/>
    </xf>
    <xf numFmtId="0" fontId="20" fillId="0" borderId="69" xfId="0" applyFont="1" applyBorder="1" applyAlignment="1">
      <alignment vertical="center"/>
    </xf>
    <xf numFmtId="0" fontId="20" fillId="0" borderId="144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40" xfId="0" applyFont="1" applyBorder="1" applyAlignment="1">
      <alignment vertical="center"/>
    </xf>
    <xf numFmtId="0" fontId="20" fillId="0" borderId="41" xfId="0" applyFont="1" applyBorder="1" applyAlignment="1">
      <alignment vertical="center"/>
    </xf>
    <xf numFmtId="0" fontId="38" fillId="0" borderId="81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38" fontId="27" fillId="21" borderId="16" xfId="49" applyFont="1" applyFill="1" applyBorder="1" applyAlignment="1">
      <alignment horizontal="center" vertical="center"/>
    </xf>
    <xf numFmtId="38" fontId="27" fillId="21" borderId="108" xfId="49" applyFont="1" applyFill="1" applyBorder="1" applyAlignment="1">
      <alignment horizontal="center" vertical="center"/>
    </xf>
    <xf numFmtId="38" fontId="27" fillId="21" borderId="25" xfId="49" applyFont="1" applyFill="1" applyBorder="1" applyAlignment="1">
      <alignment horizontal="center" vertical="center"/>
    </xf>
    <xf numFmtId="38" fontId="27" fillId="0" borderId="14" xfId="49" applyFont="1" applyFill="1" applyBorder="1" applyAlignment="1">
      <alignment horizontal="center" vertical="center"/>
    </xf>
    <xf numFmtId="38" fontId="27" fillId="0" borderId="29" xfId="49" applyFont="1" applyFill="1" applyBorder="1" applyAlignment="1">
      <alignment horizontal="center" vertical="center"/>
    </xf>
    <xf numFmtId="38" fontId="27" fillId="0" borderId="28" xfId="49" applyFont="1" applyFill="1" applyBorder="1" applyAlignment="1">
      <alignment horizontal="center" vertical="center"/>
    </xf>
    <xf numFmtId="38" fontId="27" fillId="21" borderId="14" xfId="49" applyFont="1" applyFill="1" applyBorder="1" applyAlignment="1">
      <alignment horizontal="center" vertical="center"/>
    </xf>
    <xf numFmtId="38" fontId="27" fillId="21" borderId="29" xfId="49" applyFont="1" applyFill="1" applyBorder="1" applyAlignment="1">
      <alignment horizontal="center" vertical="center"/>
    </xf>
    <xf numFmtId="38" fontId="27" fillId="21" borderId="28" xfId="49" applyFont="1" applyFill="1" applyBorder="1" applyAlignment="1">
      <alignment horizontal="center" vertical="center"/>
    </xf>
    <xf numFmtId="38" fontId="27" fillId="21" borderId="22" xfId="49" applyFont="1" applyFill="1" applyBorder="1" applyAlignment="1">
      <alignment horizontal="center" vertical="center"/>
    </xf>
    <xf numFmtId="38" fontId="27" fillId="21" borderId="147" xfId="49" applyFont="1" applyFill="1" applyBorder="1" applyAlignment="1">
      <alignment horizontal="center" vertical="center"/>
    </xf>
    <xf numFmtId="38" fontId="27" fillId="21" borderId="38" xfId="49" applyFont="1" applyFill="1" applyBorder="1" applyAlignment="1">
      <alignment horizontal="center" vertical="center"/>
    </xf>
    <xf numFmtId="0" fontId="20" fillId="0" borderId="23" xfId="0" applyFont="1" applyBorder="1" applyAlignment="1">
      <alignment horizontal="right" wrapText="1"/>
    </xf>
    <xf numFmtId="0" fontId="0" fillId="0" borderId="23" xfId="0" applyBorder="1" applyAlignment="1">
      <alignment/>
    </xf>
    <xf numFmtId="0" fontId="2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6" fontId="20" fillId="24" borderId="68" xfId="58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54"/>
  <sheetViews>
    <sheetView showZeros="0" tabSelected="1" zoomScale="85" zoomScaleNormal="85" workbookViewId="0" topLeftCell="A1">
      <selection activeCell="B2" sqref="B2:X3"/>
    </sheetView>
  </sheetViews>
  <sheetFormatPr defaultColWidth="9.00390625" defaultRowHeight="18" customHeight="1"/>
  <cols>
    <col min="1" max="1" width="5.875" style="298" customWidth="1"/>
    <col min="2" max="2" width="6.625" style="298" bestFit="1" customWidth="1"/>
    <col min="3" max="3" width="7.50390625" style="298" customWidth="1"/>
    <col min="4" max="4" width="6.125" style="298" customWidth="1"/>
    <col min="5" max="5" width="5.625" style="298" customWidth="1"/>
    <col min="6" max="6" width="8.875" style="298" customWidth="1"/>
    <col min="7" max="7" width="3.25390625" style="298" customWidth="1"/>
    <col min="8" max="8" width="7.00390625" style="298" customWidth="1"/>
    <col min="9" max="9" width="4.75390625" style="298" customWidth="1"/>
    <col min="10" max="10" width="2.625" style="298" customWidth="1"/>
    <col min="11" max="11" width="4.75390625" style="298" customWidth="1"/>
    <col min="12" max="12" width="3.625" style="298" customWidth="1"/>
    <col min="13" max="13" width="3.875" style="298" customWidth="1"/>
    <col min="14" max="14" width="7.375" style="298" customWidth="1"/>
    <col min="15" max="15" width="4.75390625" style="298" customWidth="1"/>
    <col min="16" max="16" width="4.875" style="298" customWidth="1"/>
    <col min="17" max="17" width="3.75390625" style="298" customWidth="1"/>
    <col min="18" max="18" width="1.4921875" style="298" customWidth="1"/>
    <col min="19" max="20" width="2.625" style="298" customWidth="1"/>
    <col min="21" max="21" width="2.75390625" style="298" customWidth="1"/>
    <col min="22" max="22" width="3.875" style="298" customWidth="1"/>
    <col min="23" max="23" width="7.00390625" style="298" customWidth="1"/>
    <col min="24" max="24" width="2.875" style="298" customWidth="1"/>
    <col min="25" max="30" width="7.625" style="298" customWidth="1"/>
    <col min="31" max="16384" width="9.00390625" style="298" customWidth="1"/>
  </cols>
  <sheetData>
    <row r="2" spans="2:24" s="299" customFormat="1" ht="15" customHeight="1">
      <c r="B2" s="524" t="s">
        <v>467</v>
      </c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4"/>
      <c r="X2" s="524"/>
    </row>
    <row r="3" spans="2:24" s="299" customFormat="1" ht="27" customHeight="1"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524"/>
      <c r="Q3" s="524"/>
      <c r="R3" s="524"/>
      <c r="S3" s="524"/>
      <c r="T3" s="524"/>
      <c r="U3" s="524"/>
      <c r="V3" s="524"/>
      <c r="W3" s="524"/>
      <c r="X3" s="524"/>
    </row>
    <row r="4" spans="2:24" s="299" customFormat="1" ht="15" customHeight="1" thickBot="1"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</row>
    <row r="5" spans="2:27" ht="29.25" customHeight="1">
      <c r="B5" s="525" t="s">
        <v>461</v>
      </c>
      <c r="C5" s="526"/>
      <c r="D5" s="528" t="s">
        <v>423</v>
      </c>
      <c r="E5" s="530"/>
      <c r="F5" s="530"/>
      <c r="G5" s="530"/>
      <c r="H5" s="530"/>
      <c r="I5" s="530"/>
      <c r="J5" s="530"/>
      <c r="K5" s="530"/>
      <c r="L5" s="301"/>
      <c r="M5" s="531" t="s">
        <v>460</v>
      </c>
      <c r="N5" s="532"/>
      <c r="O5" s="533" t="s">
        <v>421</v>
      </c>
      <c r="P5" s="530"/>
      <c r="Q5" s="530"/>
      <c r="R5" s="530"/>
      <c r="S5" s="530"/>
      <c r="T5" s="530"/>
      <c r="U5" s="530"/>
      <c r="V5" s="530"/>
      <c r="W5" s="530"/>
      <c r="X5" s="490" t="s">
        <v>424</v>
      </c>
      <c r="AA5" s="297"/>
    </row>
    <row r="6" spans="2:27" ht="6" customHeight="1">
      <c r="B6" s="527"/>
      <c r="C6" s="493"/>
      <c r="D6" s="529"/>
      <c r="E6" s="492"/>
      <c r="F6" s="492"/>
      <c r="G6" s="492"/>
      <c r="H6" s="492"/>
      <c r="I6" s="492"/>
      <c r="J6" s="492"/>
      <c r="K6" s="492"/>
      <c r="L6" s="493"/>
      <c r="M6" s="502" t="s">
        <v>431</v>
      </c>
      <c r="N6" s="503"/>
      <c r="O6" s="534"/>
      <c r="P6" s="492"/>
      <c r="Q6" s="492"/>
      <c r="R6" s="492"/>
      <c r="S6" s="492"/>
      <c r="T6" s="492"/>
      <c r="U6" s="492"/>
      <c r="V6" s="492"/>
      <c r="W6" s="492"/>
      <c r="X6" s="491"/>
      <c r="AA6" s="297"/>
    </row>
    <row r="7" spans="2:24" ht="19.5" customHeight="1">
      <c r="B7" s="527"/>
      <c r="C7" s="493"/>
      <c r="D7" s="529"/>
      <c r="E7" s="492"/>
      <c r="F7" s="492"/>
      <c r="G7" s="492"/>
      <c r="H7" s="492"/>
      <c r="I7" s="492"/>
      <c r="J7" s="492"/>
      <c r="K7" s="492"/>
      <c r="L7" s="493"/>
      <c r="M7" s="430"/>
      <c r="N7" s="466"/>
      <c r="O7" s="302" t="s">
        <v>418</v>
      </c>
      <c r="P7" s="489"/>
      <c r="Q7" s="489"/>
      <c r="R7" s="489"/>
      <c r="S7" s="489"/>
      <c r="T7" s="489"/>
      <c r="U7" s="535" t="s">
        <v>419</v>
      </c>
      <c r="V7" s="535"/>
      <c r="W7" s="303"/>
      <c r="X7" s="304" t="s">
        <v>424</v>
      </c>
    </row>
    <row r="8" spans="2:27" ht="24.75" customHeight="1">
      <c r="B8" s="527"/>
      <c r="C8" s="493"/>
      <c r="D8" s="501" t="s">
        <v>421</v>
      </c>
      <c r="E8" s="492"/>
      <c r="F8" s="492"/>
      <c r="G8" s="492"/>
      <c r="H8" s="492"/>
      <c r="I8" s="492"/>
      <c r="J8" s="492"/>
      <c r="K8" s="492"/>
      <c r="L8" s="305"/>
      <c r="M8" s="361" t="s">
        <v>492</v>
      </c>
      <c r="N8" s="361"/>
      <c r="O8" s="361"/>
      <c r="P8" s="361"/>
      <c r="Q8" s="362">
        <f>SUM(D37,N37)</f>
        <v>0</v>
      </c>
      <c r="R8" s="363"/>
      <c r="S8" s="363"/>
      <c r="T8" s="363"/>
      <c r="U8" s="363"/>
      <c r="V8" s="363"/>
      <c r="W8" s="363"/>
      <c r="X8" s="306" t="s">
        <v>448</v>
      </c>
      <c r="AA8" s="297"/>
    </row>
    <row r="9" spans="2:28" ht="24.75" customHeight="1">
      <c r="B9" s="527"/>
      <c r="C9" s="493"/>
      <c r="D9" s="501"/>
      <c r="E9" s="492"/>
      <c r="F9" s="492"/>
      <c r="G9" s="492"/>
      <c r="H9" s="492"/>
      <c r="I9" s="492"/>
      <c r="J9" s="492"/>
      <c r="K9" s="492"/>
      <c r="L9" s="307" t="s">
        <v>424</v>
      </c>
      <c r="M9" s="361" t="s">
        <v>489</v>
      </c>
      <c r="N9" s="361"/>
      <c r="O9" s="361"/>
      <c r="P9" s="361"/>
      <c r="Q9" s="362">
        <f>SUM(D39,N39)</f>
        <v>0</v>
      </c>
      <c r="R9" s="363"/>
      <c r="S9" s="363"/>
      <c r="T9" s="363"/>
      <c r="U9" s="363"/>
      <c r="V9" s="363"/>
      <c r="W9" s="363"/>
      <c r="X9" s="306" t="s">
        <v>448</v>
      </c>
      <c r="AB9" s="297"/>
    </row>
    <row r="10" spans="2:28" ht="24.75" customHeight="1" thickBot="1">
      <c r="B10" s="308" t="s">
        <v>422</v>
      </c>
      <c r="C10" s="309"/>
      <c r="D10" s="310" t="s">
        <v>418</v>
      </c>
      <c r="E10" s="496"/>
      <c r="F10" s="496"/>
      <c r="G10" s="496"/>
      <c r="H10" s="311" t="s">
        <v>419</v>
      </c>
      <c r="I10" s="496"/>
      <c r="J10" s="496"/>
      <c r="K10" s="496"/>
      <c r="L10" s="307" t="s">
        <v>424</v>
      </c>
      <c r="M10" s="366" t="s">
        <v>486</v>
      </c>
      <c r="N10" s="366"/>
      <c r="O10" s="366"/>
      <c r="P10" s="366"/>
      <c r="Q10" s="364">
        <f>SUM(G37,R37)</f>
        <v>0</v>
      </c>
      <c r="R10" s="365"/>
      <c r="S10" s="365"/>
      <c r="T10" s="365"/>
      <c r="U10" s="365"/>
      <c r="V10" s="365"/>
      <c r="W10" s="365"/>
      <c r="X10" s="312" t="s">
        <v>448</v>
      </c>
      <c r="AB10" s="313"/>
    </row>
    <row r="11" spans="2:26" ht="24.75" customHeight="1" thickBot="1">
      <c r="B11" s="519" t="s">
        <v>427</v>
      </c>
      <c r="C11" s="520"/>
      <c r="D11" s="521"/>
      <c r="E11" s="522"/>
      <c r="F11" s="522"/>
      <c r="G11" s="522"/>
      <c r="H11" s="522"/>
      <c r="I11" s="522"/>
      <c r="J11" s="522"/>
      <c r="K11" s="522"/>
      <c r="L11" s="523"/>
      <c r="M11" s="515" t="s">
        <v>493</v>
      </c>
      <c r="N11" s="516"/>
      <c r="O11" s="516"/>
      <c r="P11" s="516"/>
      <c r="Q11" s="517">
        <f>SUM(G39,R39)</f>
        <v>0</v>
      </c>
      <c r="R11" s="518"/>
      <c r="S11" s="518"/>
      <c r="T11" s="518"/>
      <c r="U11" s="518"/>
      <c r="V11" s="518"/>
      <c r="W11" s="518"/>
      <c r="X11" s="360" t="s">
        <v>448</v>
      </c>
      <c r="Z11" s="314" t="s">
        <v>425</v>
      </c>
    </row>
    <row r="12" spans="2:26" ht="3" customHeight="1">
      <c r="B12" s="512" t="s">
        <v>452</v>
      </c>
      <c r="C12" s="513"/>
      <c r="D12" s="499">
        <f>SUM(J34,S34)</f>
        <v>0</v>
      </c>
      <c r="E12" s="470"/>
      <c r="F12" s="470"/>
      <c r="G12" s="513" t="s">
        <v>426</v>
      </c>
      <c r="H12" s="366" t="s">
        <v>425</v>
      </c>
      <c r="I12" s="470">
        <f>IF(Z13=1,"Ｂ４",IF(Z13=2,"Ａ４",IF(Z13=3,"Ｂ５",IF(Z13=4,"Ｂ３",IF(Z13=5,"Ｂ２",)))))</f>
        <v>0</v>
      </c>
      <c r="J12" s="470"/>
      <c r="K12" s="470"/>
      <c r="L12" s="470"/>
      <c r="M12" s="502" t="s">
        <v>447</v>
      </c>
      <c r="N12" s="503"/>
      <c r="O12" s="506" t="s">
        <v>449</v>
      </c>
      <c r="P12" s="507"/>
      <c r="Q12" s="507"/>
      <c r="R12" s="507"/>
      <c r="S12" s="507"/>
      <c r="T12" s="507"/>
      <c r="U12" s="507"/>
      <c r="V12" s="508"/>
      <c r="W12" s="370" t="s">
        <v>453</v>
      </c>
      <c r="X12" s="371"/>
      <c r="Z12" s="315"/>
    </row>
    <row r="13" spans="2:26" ht="21" customHeight="1" thickBot="1">
      <c r="B13" s="514"/>
      <c r="C13" s="505"/>
      <c r="D13" s="500"/>
      <c r="E13" s="471"/>
      <c r="F13" s="471"/>
      <c r="G13" s="505"/>
      <c r="H13" s="469"/>
      <c r="I13" s="471"/>
      <c r="J13" s="471"/>
      <c r="K13" s="471"/>
      <c r="L13" s="471"/>
      <c r="M13" s="504"/>
      <c r="N13" s="505"/>
      <c r="O13" s="509"/>
      <c r="P13" s="510"/>
      <c r="Q13" s="510"/>
      <c r="R13" s="510"/>
      <c r="S13" s="510"/>
      <c r="T13" s="510"/>
      <c r="U13" s="510"/>
      <c r="V13" s="511"/>
      <c r="W13" s="497"/>
      <c r="X13" s="498"/>
      <c r="Z13" s="340"/>
    </row>
    <row r="14" spans="2:27" ht="10.5" customHeight="1">
      <c r="B14" s="316"/>
      <c r="C14" s="316"/>
      <c r="D14" s="317"/>
      <c r="E14" s="317"/>
      <c r="F14" s="317"/>
      <c r="G14" s="318"/>
      <c r="H14" s="316"/>
      <c r="I14" s="317"/>
      <c r="J14" s="317"/>
      <c r="K14" s="317"/>
      <c r="L14" s="319"/>
      <c r="M14" s="319"/>
      <c r="N14" s="320"/>
      <c r="O14" s="317"/>
      <c r="P14" s="317"/>
      <c r="Q14" s="317"/>
      <c r="R14" s="317"/>
      <c r="S14" s="317"/>
      <c r="T14" s="317"/>
      <c r="U14" s="317"/>
      <c r="V14" s="317"/>
      <c r="W14" s="317"/>
      <c r="X14" s="321"/>
      <c r="Y14" s="322">
        <v>1</v>
      </c>
      <c r="Z14" s="323" t="s">
        <v>479</v>
      </c>
      <c r="AA14" s="324">
        <v>3</v>
      </c>
    </row>
    <row r="15" spans="2:27" ht="19.5" customHeight="1" thickBot="1">
      <c r="B15" s="478"/>
      <c r="C15" s="478"/>
      <c r="D15" s="478"/>
      <c r="E15" s="478"/>
      <c r="F15" s="478"/>
      <c r="G15" s="478"/>
      <c r="H15" s="478"/>
      <c r="I15" s="478"/>
      <c r="J15" s="478"/>
      <c r="K15" s="478"/>
      <c r="L15" s="478"/>
      <c r="M15" s="478"/>
      <c r="N15" s="478"/>
      <c r="O15" s="478"/>
      <c r="P15" s="478"/>
      <c r="Q15" s="478"/>
      <c r="R15" s="478"/>
      <c r="S15" s="478"/>
      <c r="T15" s="478"/>
      <c r="U15" s="478"/>
      <c r="V15" s="478"/>
      <c r="W15" s="478"/>
      <c r="X15" s="478"/>
      <c r="Y15" s="325">
        <v>2</v>
      </c>
      <c r="Z15" s="326" t="s">
        <v>454</v>
      </c>
      <c r="AA15" s="327">
        <v>3</v>
      </c>
    </row>
    <row r="16" spans="2:27" ht="24" customHeight="1" thickBot="1">
      <c r="B16" s="479"/>
      <c r="C16" s="480"/>
      <c r="D16" s="480"/>
      <c r="E16" s="480"/>
      <c r="F16" s="480"/>
      <c r="G16" s="485" t="s">
        <v>464</v>
      </c>
      <c r="H16" s="486"/>
      <c r="I16" s="486"/>
      <c r="J16" s="486"/>
      <c r="K16" s="486"/>
      <c r="L16" s="486"/>
      <c r="M16" s="486"/>
      <c r="N16" s="487"/>
      <c r="O16" s="485" t="s">
        <v>465</v>
      </c>
      <c r="P16" s="486"/>
      <c r="Q16" s="486"/>
      <c r="R16" s="486"/>
      <c r="S16" s="486"/>
      <c r="T16" s="486"/>
      <c r="U16" s="486"/>
      <c r="V16" s="486"/>
      <c r="W16" s="486"/>
      <c r="X16" s="488"/>
      <c r="Y16" s="322">
        <v>3</v>
      </c>
      <c r="Z16" s="323" t="s">
        <v>455</v>
      </c>
      <c r="AA16" s="324">
        <v>3</v>
      </c>
    </row>
    <row r="17" spans="2:27" ht="21.75" customHeight="1" thickTop="1">
      <c r="B17" s="481"/>
      <c r="C17" s="482"/>
      <c r="D17" s="482"/>
      <c r="E17" s="482"/>
      <c r="F17" s="482"/>
      <c r="G17" s="449" t="s">
        <v>432</v>
      </c>
      <c r="H17" s="450"/>
      <c r="I17" s="467"/>
      <c r="J17" s="428" t="s">
        <v>458</v>
      </c>
      <c r="K17" s="472"/>
      <c r="L17" s="428" t="s">
        <v>463</v>
      </c>
      <c r="M17" s="474">
        <f>_xlfn.IFERROR(WEEKDAY(I17&amp;"/"&amp;K17,1),"")</f>
      </c>
      <c r="N17" s="476" t="s">
        <v>481</v>
      </c>
      <c r="O17" s="449" t="s">
        <v>420</v>
      </c>
      <c r="P17" s="450"/>
      <c r="Q17" s="467"/>
      <c r="R17" s="467"/>
      <c r="S17" s="428" t="s">
        <v>459</v>
      </c>
      <c r="T17" s="472"/>
      <c r="U17" s="472"/>
      <c r="V17" s="494" t="s">
        <v>483</v>
      </c>
      <c r="W17" s="494"/>
      <c r="X17" s="476"/>
      <c r="Y17" s="328">
        <v>4</v>
      </c>
      <c r="Z17" s="329" t="s">
        <v>456</v>
      </c>
      <c r="AA17" s="330">
        <v>8</v>
      </c>
    </row>
    <row r="18" spans="2:27" ht="21.75" customHeight="1" thickBot="1">
      <c r="B18" s="483"/>
      <c r="C18" s="484"/>
      <c r="D18" s="484"/>
      <c r="E18" s="484"/>
      <c r="F18" s="484"/>
      <c r="G18" s="451"/>
      <c r="H18" s="452"/>
      <c r="I18" s="468"/>
      <c r="J18" s="435"/>
      <c r="K18" s="473"/>
      <c r="L18" s="435"/>
      <c r="M18" s="475"/>
      <c r="N18" s="477"/>
      <c r="O18" s="451"/>
      <c r="P18" s="452"/>
      <c r="Q18" s="468"/>
      <c r="R18" s="468"/>
      <c r="S18" s="435"/>
      <c r="T18" s="473"/>
      <c r="U18" s="473"/>
      <c r="V18" s="495"/>
      <c r="W18" s="495"/>
      <c r="X18" s="477"/>
      <c r="Y18" s="328">
        <v>5</v>
      </c>
      <c r="Z18" s="329" t="s">
        <v>457</v>
      </c>
      <c r="AA18" s="330">
        <v>16</v>
      </c>
    </row>
    <row r="19" spans="2:27" ht="18" customHeight="1" thickTop="1">
      <c r="B19" s="453" t="s">
        <v>433</v>
      </c>
      <c r="C19" s="455" t="s">
        <v>428</v>
      </c>
      <c r="D19" s="456"/>
      <c r="E19" s="459" t="s">
        <v>478</v>
      </c>
      <c r="F19" s="460"/>
      <c r="G19" s="427" t="s">
        <v>451</v>
      </c>
      <c r="H19" s="428"/>
      <c r="I19" s="429"/>
      <c r="J19" s="463" t="s">
        <v>417</v>
      </c>
      <c r="K19" s="428"/>
      <c r="L19" s="428"/>
      <c r="M19" s="428"/>
      <c r="N19" s="464"/>
      <c r="O19" s="427" t="s">
        <v>451</v>
      </c>
      <c r="P19" s="428"/>
      <c r="Q19" s="428"/>
      <c r="R19" s="429"/>
      <c r="S19" s="428" t="s">
        <v>417</v>
      </c>
      <c r="T19" s="428"/>
      <c r="U19" s="428"/>
      <c r="V19" s="428"/>
      <c r="W19" s="428"/>
      <c r="X19" s="433"/>
      <c r="Y19" s="331"/>
      <c r="Z19" s="331"/>
      <c r="AA19" s="332">
        <v>0</v>
      </c>
    </row>
    <row r="20" spans="2:24" ht="18" customHeight="1">
      <c r="B20" s="454"/>
      <c r="C20" s="457"/>
      <c r="D20" s="458"/>
      <c r="E20" s="461"/>
      <c r="F20" s="462"/>
      <c r="G20" s="430"/>
      <c r="H20" s="431"/>
      <c r="I20" s="432"/>
      <c r="J20" s="465"/>
      <c r="K20" s="431"/>
      <c r="L20" s="431"/>
      <c r="M20" s="431"/>
      <c r="N20" s="466"/>
      <c r="O20" s="430"/>
      <c r="P20" s="431"/>
      <c r="Q20" s="431"/>
      <c r="R20" s="432"/>
      <c r="S20" s="431"/>
      <c r="T20" s="431"/>
      <c r="U20" s="431"/>
      <c r="V20" s="431"/>
      <c r="W20" s="431"/>
      <c r="X20" s="434"/>
    </row>
    <row r="21" spans="2:24" ht="27" customHeight="1">
      <c r="B21" s="333" t="s">
        <v>434</v>
      </c>
      <c r="C21" s="436" t="s">
        <v>446</v>
      </c>
      <c r="D21" s="437"/>
      <c r="E21" s="438">
        <f>G21+O21</f>
        <v>6050</v>
      </c>
      <c r="F21" s="439"/>
      <c r="G21" s="440">
        <v>3710</v>
      </c>
      <c r="H21" s="441"/>
      <c r="I21" s="442"/>
      <c r="J21" s="443"/>
      <c r="K21" s="443"/>
      <c r="L21" s="443"/>
      <c r="M21" s="443"/>
      <c r="N21" s="444"/>
      <c r="O21" s="445">
        <v>2340</v>
      </c>
      <c r="P21" s="446"/>
      <c r="Q21" s="446"/>
      <c r="R21" s="447"/>
      <c r="S21" s="443"/>
      <c r="T21" s="443"/>
      <c r="U21" s="443"/>
      <c r="V21" s="443"/>
      <c r="W21" s="443"/>
      <c r="X21" s="448"/>
    </row>
    <row r="22" spans="2:24" ht="27" customHeight="1">
      <c r="B22" s="334" t="s">
        <v>435</v>
      </c>
      <c r="C22" s="413" t="s">
        <v>476</v>
      </c>
      <c r="D22" s="414"/>
      <c r="E22" s="415">
        <f>G22+O22</f>
        <v>4990</v>
      </c>
      <c r="F22" s="416"/>
      <c r="G22" s="417">
        <v>3630</v>
      </c>
      <c r="H22" s="418"/>
      <c r="I22" s="419"/>
      <c r="J22" s="420"/>
      <c r="K22" s="420"/>
      <c r="L22" s="420"/>
      <c r="M22" s="420"/>
      <c r="N22" s="421"/>
      <c r="O22" s="422">
        <v>1360</v>
      </c>
      <c r="P22" s="423"/>
      <c r="Q22" s="423"/>
      <c r="R22" s="424"/>
      <c r="S22" s="425"/>
      <c r="T22" s="425"/>
      <c r="U22" s="425"/>
      <c r="V22" s="425"/>
      <c r="W22" s="425"/>
      <c r="X22" s="426"/>
    </row>
    <row r="23" spans="2:24" ht="27" customHeight="1">
      <c r="B23" s="334" t="s">
        <v>436</v>
      </c>
      <c r="C23" s="413" t="s">
        <v>416</v>
      </c>
      <c r="D23" s="414"/>
      <c r="E23" s="415">
        <f>G23+O23</f>
        <v>7610</v>
      </c>
      <c r="F23" s="416"/>
      <c r="G23" s="417">
        <v>4110</v>
      </c>
      <c r="H23" s="418"/>
      <c r="I23" s="419"/>
      <c r="J23" s="420"/>
      <c r="K23" s="420"/>
      <c r="L23" s="420"/>
      <c r="M23" s="420"/>
      <c r="N23" s="421"/>
      <c r="O23" s="422">
        <v>3500</v>
      </c>
      <c r="P23" s="423"/>
      <c r="Q23" s="423"/>
      <c r="R23" s="424"/>
      <c r="S23" s="425"/>
      <c r="T23" s="425"/>
      <c r="U23" s="425"/>
      <c r="V23" s="425"/>
      <c r="W23" s="425"/>
      <c r="X23" s="426"/>
    </row>
    <row r="24" spans="2:24" ht="27" customHeight="1">
      <c r="B24" s="334" t="s">
        <v>444</v>
      </c>
      <c r="C24" s="413" t="s">
        <v>474</v>
      </c>
      <c r="D24" s="414"/>
      <c r="E24" s="415">
        <f aca="true" t="shared" si="0" ref="E24:E33">G24+O24</f>
        <v>4130</v>
      </c>
      <c r="F24" s="416"/>
      <c r="G24" s="417">
        <v>2900</v>
      </c>
      <c r="H24" s="418"/>
      <c r="I24" s="419"/>
      <c r="J24" s="420"/>
      <c r="K24" s="420"/>
      <c r="L24" s="420"/>
      <c r="M24" s="420"/>
      <c r="N24" s="421"/>
      <c r="O24" s="422">
        <v>1230</v>
      </c>
      <c r="P24" s="423"/>
      <c r="Q24" s="423"/>
      <c r="R24" s="424"/>
      <c r="S24" s="425"/>
      <c r="T24" s="425"/>
      <c r="U24" s="425"/>
      <c r="V24" s="425"/>
      <c r="W24" s="425"/>
      <c r="X24" s="426"/>
    </row>
    <row r="25" spans="2:24" ht="27" customHeight="1">
      <c r="B25" s="334" t="s">
        <v>445</v>
      </c>
      <c r="C25" s="413" t="s">
        <v>475</v>
      </c>
      <c r="D25" s="414"/>
      <c r="E25" s="415">
        <f t="shared" si="0"/>
        <v>9060</v>
      </c>
      <c r="F25" s="416"/>
      <c r="G25" s="417">
        <v>6060</v>
      </c>
      <c r="H25" s="418"/>
      <c r="I25" s="419"/>
      <c r="J25" s="420"/>
      <c r="K25" s="420"/>
      <c r="L25" s="420"/>
      <c r="M25" s="420"/>
      <c r="N25" s="421"/>
      <c r="O25" s="422">
        <v>3000</v>
      </c>
      <c r="P25" s="423"/>
      <c r="Q25" s="423"/>
      <c r="R25" s="424"/>
      <c r="S25" s="425"/>
      <c r="T25" s="425"/>
      <c r="U25" s="425"/>
      <c r="V25" s="425"/>
      <c r="W25" s="425"/>
      <c r="X25" s="426"/>
    </row>
    <row r="26" spans="2:24" ht="27" customHeight="1">
      <c r="B26" s="334" t="s">
        <v>437</v>
      </c>
      <c r="C26" s="413" t="s">
        <v>473</v>
      </c>
      <c r="D26" s="414"/>
      <c r="E26" s="415">
        <f t="shared" si="0"/>
        <v>6120</v>
      </c>
      <c r="F26" s="416"/>
      <c r="G26" s="417">
        <v>4120</v>
      </c>
      <c r="H26" s="418"/>
      <c r="I26" s="419"/>
      <c r="J26" s="420"/>
      <c r="K26" s="420"/>
      <c r="L26" s="420"/>
      <c r="M26" s="420"/>
      <c r="N26" s="421"/>
      <c r="O26" s="422">
        <v>2000</v>
      </c>
      <c r="P26" s="423"/>
      <c r="Q26" s="423"/>
      <c r="R26" s="424"/>
      <c r="S26" s="425"/>
      <c r="T26" s="425"/>
      <c r="U26" s="425"/>
      <c r="V26" s="425"/>
      <c r="W26" s="425"/>
      <c r="X26" s="426"/>
    </row>
    <row r="27" spans="2:24" ht="27" customHeight="1">
      <c r="B27" s="334" t="s">
        <v>438</v>
      </c>
      <c r="C27" s="413" t="s">
        <v>472</v>
      </c>
      <c r="D27" s="414"/>
      <c r="E27" s="415">
        <f t="shared" si="0"/>
        <v>7250</v>
      </c>
      <c r="F27" s="416"/>
      <c r="G27" s="417">
        <v>5250</v>
      </c>
      <c r="H27" s="418"/>
      <c r="I27" s="419"/>
      <c r="J27" s="420"/>
      <c r="K27" s="420"/>
      <c r="L27" s="420"/>
      <c r="M27" s="420"/>
      <c r="N27" s="421"/>
      <c r="O27" s="422">
        <v>2000</v>
      </c>
      <c r="P27" s="423"/>
      <c r="Q27" s="423"/>
      <c r="R27" s="424"/>
      <c r="S27" s="425"/>
      <c r="T27" s="425"/>
      <c r="U27" s="425"/>
      <c r="V27" s="425"/>
      <c r="W27" s="425"/>
      <c r="X27" s="426"/>
    </row>
    <row r="28" spans="2:24" ht="27" customHeight="1">
      <c r="B28" s="334" t="s">
        <v>439</v>
      </c>
      <c r="C28" s="413" t="s">
        <v>471</v>
      </c>
      <c r="D28" s="414"/>
      <c r="E28" s="415">
        <f t="shared" si="0"/>
        <v>8220</v>
      </c>
      <c r="F28" s="416"/>
      <c r="G28" s="417">
        <v>4920</v>
      </c>
      <c r="H28" s="418"/>
      <c r="I28" s="419"/>
      <c r="J28" s="420"/>
      <c r="K28" s="420"/>
      <c r="L28" s="420"/>
      <c r="M28" s="420"/>
      <c r="N28" s="421"/>
      <c r="O28" s="422">
        <v>3300</v>
      </c>
      <c r="P28" s="423"/>
      <c r="Q28" s="423"/>
      <c r="R28" s="424"/>
      <c r="S28" s="425"/>
      <c r="T28" s="425"/>
      <c r="U28" s="425"/>
      <c r="V28" s="425"/>
      <c r="W28" s="425"/>
      <c r="X28" s="426"/>
    </row>
    <row r="29" spans="2:24" ht="27" customHeight="1">
      <c r="B29" s="334" t="s">
        <v>440</v>
      </c>
      <c r="C29" s="413" t="s">
        <v>470</v>
      </c>
      <c r="D29" s="414"/>
      <c r="E29" s="415">
        <f t="shared" si="0"/>
        <v>10040</v>
      </c>
      <c r="F29" s="416"/>
      <c r="G29" s="417">
        <v>7430</v>
      </c>
      <c r="H29" s="418"/>
      <c r="I29" s="419"/>
      <c r="J29" s="420"/>
      <c r="K29" s="420"/>
      <c r="L29" s="420"/>
      <c r="M29" s="420"/>
      <c r="N29" s="421"/>
      <c r="O29" s="422">
        <v>2610</v>
      </c>
      <c r="P29" s="423"/>
      <c r="Q29" s="423"/>
      <c r="R29" s="424"/>
      <c r="S29" s="425"/>
      <c r="T29" s="425"/>
      <c r="U29" s="425"/>
      <c r="V29" s="425"/>
      <c r="W29" s="425"/>
      <c r="X29" s="426"/>
    </row>
    <row r="30" spans="2:28" ht="27" customHeight="1">
      <c r="B30" s="334" t="s">
        <v>441</v>
      </c>
      <c r="C30" s="413" t="s">
        <v>429</v>
      </c>
      <c r="D30" s="414"/>
      <c r="E30" s="415">
        <f t="shared" si="0"/>
        <v>7060</v>
      </c>
      <c r="F30" s="416"/>
      <c r="G30" s="417">
        <v>5010</v>
      </c>
      <c r="H30" s="418"/>
      <c r="I30" s="419"/>
      <c r="J30" s="420"/>
      <c r="K30" s="420"/>
      <c r="L30" s="420"/>
      <c r="M30" s="420"/>
      <c r="N30" s="421"/>
      <c r="O30" s="422">
        <v>2050</v>
      </c>
      <c r="P30" s="423"/>
      <c r="Q30" s="423"/>
      <c r="R30" s="424"/>
      <c r="S30" s="425"/>
      <c r="T30" s="425"/>
      <c r="U30" s="425"/>
      <c r="V30" s="425"/>
      <c r="W30" s="425"/>
      <c r="X30" s="426"/>
      <c r="AB30" s="297"/>
    </row>
    <row r="31" spans="2:24" ht="27" customHeight="1">
      <c r="B31" s="334" t="s">
        <v>442</v>
      </c>
      <c r="C31" s="413" t="s">
        <v>468</v>
      </c>
      <c r="D31" s="414"/>
      <c r="E31" s="415">
        <f t="shared" si="0"/>
        <v>13200</v>
      </c>
      <c r="F31" s="416"/>
      <c r="G31" s="417">
        <v>7960</v>
      </c>
      <c r="H31" s="418"/>
      <c r="I31" s="419"/>
      <c r="J31" s="420"/>
      <c r="K31" s="420"/>
      <c r="L31" s="420"/>
      <c r="M31" s="420"/>
      <c r="N31" s="421"/>
      <c r="O31" s="422">
        <v>5240</v>
      </c>
      <c r="P31" s="423"/>
      <c r="Q31" s="423"/>
      <c r="R31" s="424"/>
      <c r="S31" s="425"/>
      <c r="T31" s="425"/>
      <c r="U31" s="425"/>
      <c r="V31" s="425"/>
      <c r="W31" s="425"/>
      <c r="X31" s="426"/>
    </row>
    <row r="32" spans="2:26" ht="27" customHeight="1">
      <c r="B32" s="334" t="s">
        <v>443</v>
      </c>
      <c r="C32" s="413" t="s">
        <v>469</v>
      </c>
      <c r="D32" s="414"/>
      <c r="E32" s="415">
        <f t="shared" si="0"/>
        <v>1880</v>
      </c>
      <c r="F32" s="416"/>
      <c r="G32" s="417">
        <v>1230</v>
      </c>
      <c r="H32" s="418"/>
      <c r="I32" s="419"/>
      <c r="J32" s="420"/>
      <c r="K32" s="420"/>
      <c r="L32" s="420"/>
      <c r="M32" s="420"/>
      <c r="N32" s="421"/>
      <c r="O32" s="422">
        <v>650</v>
      </c>
      <c r="P32" s="423"/>
      <c r="Q32" s="423"/>
      <c r="R32" s="424"/>
      <c r="S32" s="425"/>
      <c r="T32" s="425"/>
      <c r="U32" s="425"/>
      <c r="V32" s="425"/>
      <c r="W32" s="425"/>
      <c r="X32" s="426"/>
      <c r="Z32" s="335"/>
    </row>
    <row r="33" spans="2:26" ht="27" customHeight="1" thickBot="1">
      <c r="B33" s="336" t="s">
        <v>430</v>
      </c>
      <c r="C33" s="400" t="s">
        <v>495</v>
      </c>
      <c r="D33" s="401"/>
      <c r="E33" s="402">
        <f t="shared" si="0"/>
        <v>2590</v>
      </c>
      <c r="F33" s="403"/>
      <c r="G33" s="404">
        <v>1690</v>
      </c>
      <c r="H33" s="405"/>
      <c r="I33" s="406"/>
      <c r="J33" s="407"/>
      <c r="K33" s="407"/>
      <c r="L33" s="407"/>
      <c r="M33" s="407"/>
      <c r="N33" s="408"/>
      <c r="O33" s="409">
        <v>900</v>
      </c>
      <c r="P33" s="410"/>
      <c r="Q33" s="410"/>
      <c r="R33" s="411"/>
      <c r="S33" s="407"/>
      <c r="T33" s="407"/>
      <c r="U33" s="407"/>
      <c r="V33" s="407"/>
      <c r="W33" s="407"/>
      <c r="X33" s="412"/>
      <c r="Z33" s="337">
        <f>IF(+J33&gt;0,1,0)</f>
        <v>0</v>
      </c>
    </row>
    <row r="34" spans="2:24" ht="27" customHeight="1" thickTop="1">
      <c r="B34" s="387" t="s">
        <v>477</v>
      </c>
      <c r="C34" s="388"/>
      <c r="D34" s="388"/>
      <c r="E34" s="389">
        <f>SUM(E21:F33)</f>
        <v>88200</v>
      </c>
      <c r="F34" s="390"/>
      <c r="G34" s="391">
        <f>SUM(G21:I33)</f>
        <v>58020</v>
      </c>
      <c r="H34" s="392"/>
      <c r="I34" s="393"/>
      <c r="J34" s="394">
        <f>SUM(I21:N33)</f>
        <v>0</v>
      </c>
      <c r="K34" s="394"/>
      <c r="L34" s="394"/>
      <c r="M34" s="394"/>
      <c r="N34" s="395"/>
      <c r="O34" s="396">
        <f>SUM(O21:R33)</f>
        <v>30180</v>
      </c>
      <c r="P34" s="397"/>
      <c r="Q34" s="397"/>
      <c r="R34" s="398"/>
      <c r="S34" s="394">
        <f>SUM(Q21:X33)</f>
        <v>0</v>
      </c>
      <c r="T34" s="394"/>
      <c r="U34" s="394"/>
      <c r="V34" s="394"/>
      <c r="W34" s="394"/>
      <c r="X34" s="399"/>
    </row>
    <row r="35" spans="2:24" ht="12.75" customHeight="1">
      <c r="B35" s="341"/>
      <c r="C35" s="353"/>
      <c r="D35" s="353"/>
      <c r="E35" s="343"/>
      <c r="F35" s="343"/>
      <c r="G35" s="354"/>
      <c r="H35" s="354"/>
      <c r="I35" s="354"/>
      <c r="J35" s="355"/>
      <c r="K35" s="355"/>
      <c r="L35" s="355"/>
      <c r="M35" s="355"/>
      <c r="N35" s="355"/>
      <c r="O35" s="356"/>
      <c r="P35" s="356"/>
      <c r="Q35" s="356"/>
      <c r="R35" s="356"/>
      <c r="S35" s="355"/>
      <c r="T35" s="355"/>
      <c r="U35" s="355"/>
      <c r="V35" s="355"/>
      <c r="W35" s="355"/>
      <c r="X35" s="357"/>
    </row>
    <row r="36" spans="2:24" ht="30" customHeight="1">
      <c r="B36" s="341"/>
      <c r="C36" s="557" t="s">
        <v>485</v>
      </c>
      <c r="D36" s="557"/>
      <c r="E36" s="557"/>
      <c r="F36" s="557"/>
      <c r="G36" s="557"/>
      <c r="H36" s="557"/>
      <c r="I36" s="557"/>
      <c r="J36" s="346"/>
      <c r="K36" s="346"/>
      <c r="L36" s="558" t="s">
        <v>488</v>
      </c>
      <c r="M36" s="558"/>
      <c r="N36" s="558"/>
      <c r="O36" s="558"/>
      <c r="P36" s="558"/>
      <c r="Q36" s="558"/>
      <c r="R36" s="558"/>
      <c r="S36" s="558"/>
      <c r="T36" s="558"/>
      <c r="U36" s="558"/>
      <c r="V36" s="558"/>
      <c r="W36" s="346"/>
      <c r="X36" s="347"/>
    </row>
    <row r="37" spans="2:24" ht="21" customHeight="1">
      <c r="B37" s="341"/>
      <c r="C37" s="359" t="s">
        <v>490</v>
      </c>
      <c r="D37" s="545">
        <f>TRUNC((+J34*C38),0)</f>
        <v>0</v>
      </c>
      <c r="E37" s="546"/>
      <c r="F37" s="551" t="s">
        <v>486</v>
      </c>
      <c r="G37" s="545">
        <f>(D37+D39)*0.1</f>
        <v>0</v>
      </c>
      <c r="H37" s="549"/>
      <c r="I37" s="546"/>
      <c r="J37" s="346"/>
      <c r="K37" s="346"/>
      <c r="L37" s="541" t="s">
        <v>490</v>
      </c>
      <c r="M37" s="541"/>
      <c r="N37" s="545">
        <f>TRUNC((+S34*L38),0)</f>
        <v>0</v>
      </c>
      <c r="O37" s="546"/>
      <c r="P37" s="553" t="s">
        <v>486</v>
      </c>
      <c r="Q37" s="554"/>
      <c r="R37" s="545">
        <f>(N37+N39)*0.1</f>
        <v>0</v>
      </c>
      <c r="S37" s="549"/>
      <c r="T37" s="549"/>
      <c r="U37" s="549"/>
      <c r="V37" s="546"/>
      <c r="W37" s="346"/>
      <c r="X37" s="347"/>
    </row>
    <row r="38" spans="2:24" ht="17.25" customHeight="1">
      <c r="B38" s="341"/>
      <c r="C38" s="358">
        <f>IF(Z13=0,0,IF(Z13=1,3.3,IF(Z13=2,3.3,IF(Z13=3,3.3,IF(Z13=4,8,IF(Z13=5,16))))))</f>
        <v>0</v>
      </c>
      <c r="D38" s="547"/>
      <c r="E38" s="548"/>
      <c r="F38" s="552"/>
      <c r="G38" s="547"/>
      <c r="H38" s="550"/>
      <c r="I38" s="548"/>
      <c r="J38" s="346"/>
      <c r="K38" s="346"/>
      <c r="L38" s="543">
        <f>IF(Z13=0,0,IF(Z13=1,3.3,IF(Z13=2,3.3,IF(Z13=3,3.3,IF(Z13=4,8,IF(Z13=5,16))))))</f>
        <v>0</v>
      </c>
      <c r="M38" s="544"/>
      <c r="N38" s="547"/>
      <c r="O38" s="548"/>
      <c r="P38" s="555"/>
      <c r="Q38" s="556"/>
      <c r="R38" s="547"/>
      <c r="S38" s="550"/>
      <c r="T38" s="550"/>
      <c r="U38" s="550"/>
      <c r="V38" s="548"/>
      <c r="W38" s="346"/>
      <c r="X38" s="347"/>
    </row>
    <row r="39" spans="2:24" ht="35.25" customHeight="1">
      <c r="B39" s="341"/>
      <c r="C39" s="349" t="s">
        <v>491</v>
      </c>
      <c r="D39" s="537">
        <f>TRUNC((+J34*0.2),0)</f>
        <v>0</v>
      </c>
      <c r="E39" s="537"/>
      <c r="F39" s="348" t="s">
        <v>487</v>
      </c>
      <c r="G39" s="538">
        <f>SUM(D37,D39,G37)</f>
        <v>0</v>
      </c>
      <c r="H39" s="539"/>
      <c r="I39" s="540"/>
      <c r="J39" s="346"/>
      <c r="K39" s="346"/>
      <c r="L39" s="542" t="s">
        <v>491</v>
      </c>
      <c r="M39" s="542"/>
      <c r="N39" s="537">
        <f>TRUNC((+S34*0.2),0)</f>
        <v>0</v>
      </c>
      <c r="O39" s="537"/>
      <c r="P39" s="536" t="s">
        <v>487</v>
      </c>
      <c r="Q39" s="536"/>
      <c r="R39" s="538">
        <f>SUM(N37,N39,R37)</f>
        <v>0</v>
      </c>
      <c r="S39" s="539"/>
      <c r="T39" s="539"/>
      <c r="U39" s="539"/>
      <c r="V39" s="540"/>
      <c r="W39" s="346"/>
      <c r="X39" s="347"/>
    </row>
    <row r="40" spans="2:24" ht="21" customHeight="1">
      <c r="B40" s="341"/>
      <c r="C40" s="342"/>
      <c r="D40" s="342"/>
      <c r="E40" s="343"/>
      <c r="F40" s="343"/>
      <c r="G40" s="344"/>
      <c r="H40" s="344"/>
      <c r="I40" s="344"/>
      <c r="J40" s="346"/>
      <c r="K40" s="346"/>
      <c r="L40" s="346"/>
      <c r="M40" s="346"/>
      <c r="N40" s="346"/>
      <c r="O40" s="345"/>
      <c r="P40" s="345"/>
      <c r="Q40" s="345"/>
      <c r="R40" s="345"/>
      <c r="S40" s="346"/>
      <c r="T40" s="346"/>
      <c r="U40" s="346"/>
      <c r="V40" s="346"/>
      <c r="W40" s="346"/>
      <c r="X40" s="347"/>
    </row>
    <row r="41" spans="2:25" s="335" customFormat="1" ht="26.25" customHeight="1">
      <c r="B41" s="372" t="s">
        <v>450</v>
      </c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4"/>
      <c r="Y41" s="338"/>
    </row>
    <row r="42" spans="2:24" ht="22.5" customHeight="1">
      <c r="B42" s="369" t="s">
        <v>482</v>
      </c>
      <c r="C42" s="370"/>
      <c r="D42" s="370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0"/>
      <c r="Q42" s="370"/>
      <c r="R42" s="370"/>
      <c r="S42" s="370"/>
      <c r="T42" s="370"/>
      <c r="U42" s="370"/>
      <c r="V42" s="370"/>
      <c r="W42" s="370"/>
      <c r="X42" s="371"/>
    </row>
    <row r="43" spans="2:24" ht="22.5" customHeight="1">
      <c r="B43" s="375" t="s">
        <v>494</v>
      </c>
      <c r="C43" s="376"/>
      <c r="D43" s="376"/>
      <c r="E43" s="376"/>
      <c r="F43" s="376"/>
      <c r="G43" s="376"/>
      <c r="H43" s="376"/>
      <c r="I43" s="376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7"/>
    </row>
    <row r="44" spans="2:24" ht="22.5" customHeight="1">
      <c r="B44" s="369" t="s">
        <v>496</v>
      </c>
      <c r="C44" s="370"/>
      <c r="D44" s="370"/>
      <c r="E44" s="370"/>
      <c r="F44" s="370"/>
      <c r="G44" s="370"/>
      <c r="H44" s="370"/>
      <c r="I44" s="370"/>
      <c r="J44" s="370"/>
      <c r="K44" s="370"/>
      <c r="L44" s="370"/>
      <c r="M44" s="370"/>
      <c r="N44" s="370"/>
      <c r="O44" s="370"/>
      <c r="P44" s="370"/>
      <c r="Q44" s="370"/>
      <c r="R44" s="370"/>
      <c r="S44" s="370"/>
      <c r="T44" s="370"/>
      <c r="U44" s="370"/>
      <c r="V44" s="370"/>
      <c r="W44" s="370"/>
      <c r="X44" s="371"/>
    </row>
    <row r="45" spans="2:24" ht="22.5" customHeight="1">
      <c r="B45" s="350"/>
      <c r="C45" s="351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2"/>
    </row>
    <row r="46" spans="1:25" ht="22.5" customHeight="1" thickBot="1">
      <c r="A46" s="297"/>
      <c r="B46" s="378"/>
      <c r="C46" s="379"/>
      <c r="D46" s="379"/>
      <c r="E46" s="379"/>
      <c r="F46" s="379"/>
      <c r="G46" s="379"/>
      <c r="H46" s="379"/>
      <c r="I46" s="379"/>
      <c r="J46" s="379"/>
      <c r="K46" s="379"/>
      <c r="L46" s="379"/>
      <c r="M46" s="379"/>
      <c r="N46" s="379"/>
      <c r="O46" s="379"/>
      <c r="P46" s="379"/>
      <c r="Q46" s="379"/>
      <c r="R46" s="379"/>
      <c r="S46" s="379"/>
      <c r="T46" s="379"/>
      <c r="U46" s="379"/>
      <c r="V46" s="379"/>
      <c r="W46" s="379"/>
      <c r="X46" s="380"/>
      <c r="Y46" s="297"/>
    </row>
    <row r="47" spans="1:25" ht="19.5" customHeight="1">
      <c r="A47" s="297"/>
      <c r="B47" s="339"/>
      <c r="C47" s="339"/>
      <c r="D47" s="339"/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339"/>
      <c r="V47" s="339"/>
      <c r="W47" s="339"/>
      <c r="X47" s="339"/>
      <c r="Y47" s="297"/>
    </row>
    <row r="48" spans="1:25" ht="19.5" customHeight="1">
      <c r="A48" s="297"/>
      <c r="B48" s="339"/>
      <c r="C48" s="339"/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339"/>
      <c r="T48" s="339"/>
      <c r="U48" s="339"/>
      <c r="V48" s="339"/>
      <c r="W48" s="339"/>
      <c r="X48" s="339"/>
      <c r="Y48" s="297"/>
    </row>
    <row r="49" spans="2:24" ht="22.5" customHeight="1">
      <c r="B49" s="381" t="s">
        <v>462</v>
      </c>
      <c r="C49" s="381"/>
      <c r="D49" s="381"/>
      <c r="E49" s="383" t="s">
        <v>480</v>
      </c>
      <c r="F49" s="383"/>
      <c r="G49" s="383"/>
      <c r="H49" s="383"/>
      <c r="I49" s="383"/>
      <c r="J49" s="383"/>
      <c r="K49" s="383"/>
      <c r="L49" s="383"/>
      <c r="M49" s="383"/>
      <c r="N49" s="385" t="s">
        <v>466</v>
      </c>
      <c r="O49" s="385"/>
      <c r="P49" s="385"/>
      <c r="Q49" s="385"/>
      <c r="R49" s="385"/>
      <c r="S49" s="385"/>
      <c r="T49" s="385"/>
      <c r="U49" s="385"/>
      <c r="V49" s="385"/>
      <c r="W49" s="385"/>
      <c r="X49" s="385"/>
    </row>
    <row r="50" spans="2:24" ht="22.5" customHeight="1" thickBot="1">
      <c r="B50" s="382"/>
      <c r="C50" s="382"/>
      <c r="D50" s="382"/>
      <c r="E50" s="384"/>
      <c r="F50" s="384"/>
      <c r="G50" s="384"/>
      <c r="H50" s="384"/>
      <c r="I50" s="384"/>
      <c r="J50" s="384"/>
      <c r="K50" s="384"/>
      <c r="L50" s="384"/>
      <c r="M50" s="384"/>
      <c r="N50" s="386" t="s">
        <v>484</v>
      </c>
      <c r="O50" s="386"/>
      <c r="P50" s="386"/>
      <c r="Q50" s="386"/>
      <c r="R50" s="386"/>
      <c r="S50" s="386"/>
      <c r="T50" s="386"/>
      <c r="U50" s="386"/>
      <c r="V50" s="386"/>
      <c r="W50" s="386"/>
      <c r="X50" s="386"/>
    </row>
    <row r="51" ht="3.75" customHeight="1"/>
    <row r="52" spans="22:24" ht="18" customHeight="1">
      <c r="V52" s="367">
        <v>44682</v>
      </c>
      <c r="W52" s="368"/>
      <c r="X52" s="368"/>
    </row>
    <row r="54" ht="18" customHeight="1">
      <c r="F54" s="297"/>
    </row>
  </sheetData>
  <sheetProtection/>
  <mergeCells count="168">
    <mergeCell ref="G37:I38"/>
    <mergeCell ref="R37:V38"/>
    <mergeCell ref="F37:F38"/>
    <mergeCell ref="P37:Q38"/>
    <mergeCell ref="C36:I36"/>
    <mergeCell ref="L36:V36"/>
    <mergeCell ref="P39:Q39"/>
    <mergeCell ref="D39:E39"/>
    <mergeCell ref="R39:V39"/>
    <mergeCell ref="G39:I39"/>
    <mergeCell ref="L37:M37"/>
    <mergeCell ref="L39:M39"/>
    <mergeCell ref="N39:O39"/>
    <mergeCell ref="L38:M38"/>
    <mergeCell ref="D37:E38"/>
    <mergeCell ref="N37:O38"/>
    <mergeCell ref="B2:X3"/>
    <mergeCell ref="B5:C9"/>
    <mergeCell ref="D5:D7"/>
    <mergeCell ref="E5:K5"/>
    <mergeCell ref="M5:N5"/>
    <mergeCell ref="O5:O6"/>
    <mergeCell ref="E8:K9"/>
    <mergeCell ref="U7:V7"/>
    <mergeCell ref="P5:W6"/>
    <mergeCell ref="M6:N7"/>
    <mergeCell ref="D8:D9"/>
    <mergeCell ref="E10:G10"/>
    <mergeCell ref="M12:N13"/>
    <mergeCell ref="O12:V13"/>
    <mergeCell ref="B12:C13"/>
    <mergeCell ref="G12:G13"/>
    <mergeCell ref="M11:P11"/>
    <mergeCell ref="Q11:W11"/>
    <mergeCell ref="B11:C11"/>
    <mergeCell ref="D11:L11"/>
    <mergeCell ref="P7:T7"/>
    <mergeCell ref="X5:X6"/>
    <mergeCell ref="E6:K7"/>
    <mergeCell ref="L6:L7"/>
    <mergeCell ref="S17:S18"/>
    <mergeCell ref="T17:U18"/>
    <mergeCell ref="V17:X18"/>
    <mergeCell ref="I10:K10"/>
    <mergeCell ref="W12:X13"/>
    <mergeCell ref="D12:F13"/>
    <mergeCell ref="H12:H13"/>
    <mergeCell ref="I12:L13"/>
    <mergeCell ref="K17:K18"/>
    <mergeCell ref="M17:M18"/>
    <mergeCell ref="N17:N18"/>
    <mergeCell ref="B15:X15"/>
    <mergeCell ref="B16:F18"/>
    <mergeCell ref="G16:N16"/>
    <mergeCell ref="O16:X16"/>
    <mergeCell ref="G17:H18"/>
    <mergeCell ref="S21:X21"/>
    <mergeCell ref="O17:P18"/>
    <mergeCell ref="J17:J18"/>
    <mergeCell ref="B19:B20"/>
    <mergeCell ref="C19:D20"/>
    <mergeCell ref="E19:F20"/>
    <mergeCell ref="G19:I20"/>
    <mergeCell ref="J19:N20"/>
    <mergeCell ref="I17:I18"/>
    <mergeCell ref="Q17:R18"/>
    <mergeCell ref="J22:N22"/>
    <mergeCell ref="O22:R22"/>
    <mergeCell ref="O19:R20"/>
    <mergeCell ref="S19:X20"/>
    <mergeCell ref="L17:L18"/>
    <mergeCell ref="C21:D21"/>
    <mergeCell ref="E21:F21"/>
    <mergeCell ref="G21:I21"/>
    <mergeCell ref="J21:N21"/>
    <mergeCell ref="O21:R21"/>
    <mergeCell ref="S22:X22"/>
    <mergeCell ref="C23:D23"/>
    <mergeCell ref="E23:F23"/>
    <mergeCell ref="G23:I23"/>
    <mergeCell ref="J23:N23"/>
    <mergeCell ref="O23:R23"/>
    <mergeCell ref="S23:X23"/>
    <mergeCell ref="C22:D22"/>
    <mergeCell ref="E22:F22"/>
    <mergeCell ref="G22:I22"/>
    <mergeCell ref="C24:D24"/>
    <mergeCell ref="E24:F24"/>
    <mergeCell ref="G24:I24"/>
    <mergeCell ref="J24:N24"/>
    <mergeCell ref="O24:R24"/>
    <mergeCell ref="S24:X24"/>
    <mergeCell ref="C25:D25"/>
    <mergeCell ref="E25:F25"/>
    <mergeCell ref="G25:I25"/>
    <mergeCell ref="J25:N25"/>
    <mergeCell ref="O25:R25"/>
    <mergeCell ref="S25:X25"/>
    <mergeCell ref="C26:D26"/>
    <mergeCell ref="E26:F26"/>
    <mergeCell ref="G26:I26"/>
    <mergeCell ref="J26:N26"/>
    <mergeCell ref="O26:R26"/>
    <mergeCell ref="S26:X26"/>
    <mergeCell ref="C27:D27"/>
    <mergeCell ref="E27:F27"/>
    <mergeCell ref="G27:I27"/>
    <mergeCell ref="J27:N27"/>
    <mergeCell ref="O27:R27"/>
    <mergeCell ref="S27:X27"/>
    <mergeCell ref="C28:D28"/>
    <mergeCell ref="E28:F28"/>
    <mergeCell ref="G28:I28"/>
    <mergeCell ref="J28:N28"/>
    <mergeCell ref="O28:R28"/>
    <mergeCell ref="S28:X28"/>
    <mergeCell ref="C29:D29"/>
    <mergeCell ref="E29:F29"/>
    <mergeCell ref="G29:I29"/>
    <mergeCell ref="J29:N29"/>
    <mergeCell ref="O29:R29"/>
    <mergeCell ref="S29:X29"/>
    <mergeCell ref="C30:D30"/>
    <mergeCell ref="E30:F30"/>
    <mergeCell ref="G30:I30"/>
    <mergeCell ref="J30:N30"/>
    <mergeCell ref="O30:R30"/>
    <mergeCell ref="S30:X30"/>
    <mergeCell ref="C31:D31"/>
    <mergeCell ref="E31:F31"/>
    <mergeCell ref="G31:I31"/>
    <mergeCell ref="J31:N31"/>
    <mergeCell ref="O31:R31"/>
    <mergeCell ref="S31:X31"/>
    <mergeCell ref="C32:D32"/>
    <mergeCell ref="E32:F32"/>
    <mergeCell ref="G32:I32"/>
    <mergeCell ref="J32:N32"/>
    <mergeCell ref="O32:R32"/>
    <mergeCell ref="S32:X32"/>
    <mergeCell ref="C33:D33"/>
    <mergeCell ref="E33:F33"/>
    <mergeCell ref="G33:I33"/>
    <mergeCell ref="J33:N33"/>
    <mergeCell ref="O33:R33"/>
    <mergeCell ref="S33:X33"/>
    <mergeCell ref="B34:D34"/>
    <mergeCell ref="E34:F34"/>
    <mergeCell ref="G34:I34"/>
    <mergeCell ref="J34:N34"/>
    <mergeCell ref="O34:R34"/>
    <mergeCell ref="S34:X34"/>
    <mergeCell ref="V52:X52"/>
    <mergeCell ref="B42:X42"/>
    <mergeCell ref="B41:X41"/>
    <mergeCell ref="B43:X43"/>
    <mergeCell ref="B44:X44"/>
    <mergeCell ref="B46:X46"/>
    <mergeCell ref="B49:D50"/>
    <mergeCell ref="E49:M50"/>
    <mergeCell ref="N49:X49"/>
    <mergeCell ref="N50:X50"/>
    <mergeCell ref="M8:P8"/>
    <mergeCell ref="M9:P9"/>
    <mergeCell ref="Q8:W8"/>
    <mergeCell ref="Q9:W9"/>
    <mergeCell ref="Q10:W10"/>
    <mergeCell ref="M10:P10"/>
  </mergeCells>
  <printOptions horizontalCentered="1" verticalCentered="1"/>
  <pageMargins left="0" right="0" top="0.5905511811023623" bottom="0.5905511811023623" header="0" footer="0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8"/>
  <sheetViews>
    <sheetView showZeros="0" zoomScalePageLayoutView="0" workbookViewId="0" topLeftCell="A1">
      <selection activeCell="C74" sqref="C74"/>
    </sheetView>
  </sheetViews>
  <sheetFormatPr defaultColWidth="9.00390625" defaultRowHeight="24.75" customHeight="1"/>
  <cols>
    <col min="1" max="3" width="9.125" style="1" customWidth="1"/>
    <col min="4" max="5" width="9.625" style="1" customWidth="1"/>
    <col min="6" max="8" width="9.125" style="1" customWidth="1"/>
    <col min="9" max="10" width="9.625" style="1" customWidth="1"/>
    <col min="11" max="11" width="3.625" style="1" customWidth="1"/>
    <col min="12" max="12" width="7.625" style="1" customWidth="1"/>
    <col min="13" max="15" width="4.625" style="1" customWidth="1"/>
    <col min="16" max="16384" width="9.00390625" style="1" customWidth="1"/>
  </cols>
  <sheetData>
    <row r="1" spans="1:12" ht="25.5" customHeight="1">
      <c r="A1" s="559" t="s">
        <v>11</v>
      </c>
      <c r="B1" s="559"/>
      <c r="C1" s="559"/>
      <c r="D1" s="559"/>
      <c r="E1" s="559"/>
      <c r="F1" s="559"/>
      <c r="G1" s="559"/>
      <c r="H1" s="559"/>
      <c r="I1" s="559"/>
      <c r="J1" s="559"/>
      <c r="K1" s="80"/>
      <c r="L1" s="80" t="s">
        <v>7</v>
      </c>
    </row>
    <row r="2" spans="1:12" ht="21.75" customHeight="1">
      <c r="A2" s="2" t="s">
        <v>12</v>
      </c>
      <c r="B2" s="3"/>
      <c r="C2" s="3"/>
      <c r="D2" s="3"/>
      <c r="E2" s="3"/>
      <c r="F2" s="3"/>
      <c r="G2" s="3"/>
      <c r="H2" s="226"/>
      <c r="I2" s="560" t="s">
        <v>13</v>
      </c>
      <c r="J2" s="561"/>
      <c r="K2" s="266"/>
      <c r="L2" s="82"/>
    </row>
    <row r="3" spans="1:12" ht="24" customHeight="1">
      <c r="A3" s="4" t="s">
        <v>14</v>
      </c>
      <c r="B3" s="562" t="s">
        <v>15</v>
      </c>
      <c r="C3" s="562"/>
      <c r="D3" s="562"/>
      <c r="E3" s="562"/>
      <c r="F3" s="642" t="s">
        <v>16</v>
      </c>
      <c r="G3" s="563"/>
      <c r="H3" s="564"/>
      <c r="I3" s="564"/>
      <c r="J3" s="267" t="s">
        <v>2</v>
      </c>
      <c r="L3" s="84" t="s">
        <v>17</v>
      </c>
    </row>
    <row r="4" spans="1:13" ht="19.5" customHeight="1">
      <c r="A4" s="641" t="s">
        <v>18</v>
      </c>
      <c r="B4" s="83" t="s">
        <v>19</v>
      </c>
      <c r="C4" s="565"/>
      <c r="D4" s="565"/>
      <c r="E4" s="566"/>
      <c r="F4" s="643"/>
      <c r="G4" s="227" t="s">
        <v>20</v>
      </c>
      <c r="H4" s="567"/>
      <c r="I4" s="567"/>
      <c r="J4" s="568"/>
      <c r="K4" s="83"/>
      <c r="L4" s="83" t="s">
        <v>21</v>
      </c>
      <c r="M4" s="83"/>
    </row>
    <row r="5" spans="1:12" ht="24.75" customHeight="1">
      <c r="A5" s="641"/>
      <c r="B5" s="569"/>
      <c r="C5" s="570"/>
      <c r="D5" s="570"/>
      <c r="E5" s="228" t="s">
        <v>2</v>
      </c>
      <c r="F5" s="7" t="s">
        <v>22</v>
      </c>
      <c r="G5" s="571"/>
      <c r="H5" s="572"/>
      <c r="I5" s="572"/>
      <c r="J5" s="268" t="s">
        <v>2</v>
      </c>
      <c r="L5" s="1" t="s">
        <v>23</v>
      </c>
    </row>
    <row r="6" spans="1:12" ht="24.75" customHeight="1">
      <c r="A6" s="7" t="s">
        <v>5</v>
      </c>
      <c r="B6" s="571"/>
      <c r="C6" s="572"/>
      <c r="D6" s="572"/>
      <c r="E6" s="573"/>
      <c r="F6" s="644" t="s">
        <v>24</v>
      </c>
      <c r="G6" s="574" t="s">
        <v>25</v>
      </c>
      <c r="H6" s="575"/>
      <c r="I6" s="575"/>
      <c r="J6" s="576"/>
      <c r="L6" s="1" t="s">
        <v>26</v>
      </c>
    </row>
    <row r="7" spans="1:12" ht="24.75" customHeight="1">
      <c r="A7" s="8" t="s">
        <v>27</v>
      </c>
      <c r="B7" s="9">
        <f>IF(L2=1,"Ｂ４",IF(L2=2,"Ｂ３",IF(L2=3,"Ｂ２",IF(L2=4,"Ｂ１",IF(L2=5,"Ｂ４厚",IF(L2=6,"Ｂ３厚",IF(L2=7,"Ｂ２厚",0)))))))</f>
        <v>0</v>
      </c>
      <c r="C7" s="8" t="s">
        <v>28</v>
      </c>
      <c r="D7" s="577">
        <f>SUM(E12:E19)+SUM(E21:E26)+SUM(E28:E43)+SUM(J23:J30)+SUM(J32:J43)</f>
        <v>0</v>
      </c>
      <c r="E7" s="578"/>
      <c r="F7" s="645"/>
      <c r="G7" s="579" t="s">
        <v>29</v>
      </c>
      <c r="H7" s="580"/>
      <c r="I7" s="580"/>
      <c r="J7" s="581"/>
      <c r="L7" s="1" t="s">
        <v>30</v>
      </c>
    </row>
    <row r="8" spans="1:12" ht="18.75" customHeight="1">
      <c r="A8" s="229" t="s">
        <v>31</v>
      </c>
      <c r="B8" s="582" t="s">
        <v>32</v>
      </c>
      <c r="C8" s="583"/>
      <c r="D8" s="583"/>
      <c r="E8" s="584"/>
      <c r="F8" s="13" t="s">
        <v>33</v>
      </c>
      <c r="G8" s="585"/>
      <c r="H8" s="585"/>
      <c r="I8" s="586"/>
      <c r="J8" s="587"/>
      <c r="L8" s="1" t="s">
        <v>34</v>
      </c>
    </row>
    <row r="9" spans="1:12" ht="18.75" customHeight="1">
      <c r="A9" s="3"/>
      <c r="B9" s="83"/>
      <c r="C9" s="3"/>
      <c r="D9" s="3"/>
      <c r="E9" s="3"/>
      <c r="F9" s="18" t="s">
        <v>35</v>
      </c>
      <c r="G9" s="588">
        <f>ROUNDUP(IF($L$2=1,D7/2000,IF($L$2=2,D7/1000,IF($L$2=3,D7/500,IF($L$2=4,D7/250,IF($L$2=5,D7/1000,IF($L$2=6,D7/500,IF($L$2=7,D7/250))))))),0)</f>
        <v>0</v>
      </c>
      <c r="H9" s="588"/>
      <c r="I9" s="589">
        <f>IF(G9=1,500,IF(G9=2,800,IF(G9=3,1000,IF(G9=4,1200,IF(G9=5,1400,IF(G9&lt;10,H9*200,IF(G9=10,2400,IF(G9&gt;10,(G9-10)*100+2400,0))))))))</f>
        <v>0</v>
      </c>
      <c r="J9" s="590"/>
      <c r="L9" s="1" t="s">
        <v>36</v>
      </c>
    </row>
    <row r="10" spans="1:12" ht="18.75" customHeight="1">
      <c r="A10" s="591" t="s">
        <v>8</v>
      </c>
      <c r="B10" s="592"/>
      <c r="C10" s="31" t="s">
        <v>37</v>
      </c>
      <c r="D10" s="31" t="s">
        <v>38</v>
      </c>
      <c r="E10" s="73" t="s">
        <v>39</v>
      </c>
      <c r="F10" s="18" t="s">
        <v>40</v>
      </c>
      <c r="G10" s="588">
        <f>SUM(L16:L43)+SUM(M23:M43)</f>
        <v>0</v>
      </c>
      <c r="H10" s="588"/>
      <c r="I10" s="589">
        <f>G10*200</f>
        <v>0</v>
      </c>
      <c r="J10" s="590"/>
      <c r="L10" s="1" t="s">
        <v>41</v>
      </c>
    </row>
    <row r="11" spans="1:10" ht="18.75" customHeight="1">
      <c r="A11" s="593" t="s">
        <v>42</v>
      </c>
      <c r="B11" s="594"/>
      <c r="C11" s="594"/>
      <c r="D11" s="594"/>
      <c r="E11" s="33">
        <f>SUM(D12:D19)</f>
        <v>62460</v>
      </c>
      <c r="F11" s="18" t="s">
        <v>43</v>
      </c>
      <c r="G11" s="595">
        <v>0.05</v>
      </c>
      <c r="H11" s="595"/>
      <c r="I11" s="596"/>
      <c r="J11" s="597"/>
    </row>
    <row r="12" spans="1:10" ht="18.75" customHeight="1">
      <c r="A12" s="45" t="s">
        <v>44</v>
      </c>
      <c r="B12" s="167" t="s">
        <v>45</v>
      </c>
      <c r="C12" s="178" t="s">
        <v>46</v>
      </c>
      <c r="D12" s="37">
        <v>41400</v>
      </c>
      <c r="E12" s="38"/>
      <c r="F12" s="28" t="s">
        <v>47</v>
      </c>
      <c r="G12" s="598"/>
      <c r="H12" s="598"/>
      <c r="I12" s="599"/>
      <c r="J12" s="600"/>
    </row>
    <row r="13" spans="1:10" ht="18.75" customHeight="1">
      <c r="A13" s="49" t="s">
        <v>48</v>
      </c>
      <c r="B13" s="40" t="s">
        <v>49</v>
      </c>
      <c r="C13" s="178" t="s">
        <v>50</v>
      </c>
      <c r="D13" s="157">
        <v>2800</v>
      </c>
      <c r="E13" s="38"/>
      <c r="F13" s="230" t="s">
        <v>51</v>
      </c>
      <c r="G13" s="231" t="s">
        <v>52</v>
      </c>
      <c r="H13" s="232"/>
      <c r="I13" s="232"/>
      <c r="J13" s="269"/>
    </row>
    <row r="14" spans="1:10" ht="18.75" customHeight="1">
      <c r="A14" s="49" t="s">
        <v>53</v>
      </c>
      <c r="B14" s="40" t="s">
        <v>54</v>
      </c>
      <c r="C14" s="178" t="s">
        <v>55</v>
      </c>
      <c r="D14" s="157">
        <v>3100</v>
      </c>
      <c r="E14" s="38"/>
      <c r="F14" s="25"/>
      <c r="G14" s="26"/>
      <c r="H14" s="233"/>
      <c r="I14" s="233"/>
      <c r="J14" s="27"/>
    </row>
    <row r="15" spans="1:13" ht="18.75" customHeight="1">
      <c r="A15" s="49" t="s">
        <v>56</v>
      </c>
      <c r="B15" s="40" t="s">
        <v>57</v>
      </c>
      <c r="C15" s="178" t="s">
        <v>58</v>
      </c>
      <c r="D15" s="157">
        <v>3600</v>
      </c>
      <c r="E15" s="38"/>
      <c r="F15" s="25"/>
      <c r="G15" s="233"/>
      <c r="H15" s="233"/>
      <c r="I15" s="233"/>
      <c r="J15" s="27"/>
      <c r="L15" s="601" t="s">
        <v>59</v>
      </c>
      <c r="M15" s="601"/>
    </row>
    <row r="16" spans="1:12" ht="18.75" customHeight="1">
      <c r="A16" s="49" t="s">
        <v>60</v>
      </c>
      <c r="B16" s="40" t="s">
        <v>61</v>
      </c>
      <c r="C16" s="42" t="s">
        <v>62</v>
      </c>
      <c r="D16" s="157">
        <v>3490</v>
      </c>
      <c r="E16" s="38"/>
      <c r="F16" s="25"/>
      <c r="G16" s="233"/>
      <c r="H16" s="233"/>
      <c r="I16" s="233"/>
      <c r="J16" s="27"/>
      <c r="L16" s="88">
        <f>ROUNDUP(IF($L$2=1,E16/2000,IF($L$2=2,E16/1000,IF($L$2=3,E16/500,IF($L$2=4,E16/250,IF($L$2=5,E16/1000,IF($L$2=6,E16/500,IF($L$2=7,E16/250))))))),0)</f>
        <v>0</v>
      </c>
    </row>
    <row r="17" spans="1:13" ht="18.75" customHeight="1">
      <c r="A17" s="49" t="s">
        <v>63</v>
      </c>
      <c r="B17" s="40" t="s">
        <v>61</v>
      </c>
      <c r="C17" s="42" t="s">
        <v>62</v>
      </c>
      <c r="D17" s="157">
        <v>4600</v>
      </c>
      <c r="E17" s="38"/>
      <c r="F17" s="65"/>
      <c r="G17" s="66"/>
      <c r="H17" s="66"/>
      <c r="I17" s="66"/>
      <c r="J17" s="67"/>
      <c r="L17" s="89">
        <f>ROUNDUP(IF($L$2=1,E17/2000,IF($L$2=2,E17/1000,IF($L$2=3,E17/500,IF($L$2=4,E17/250,IF($L$2=5,E17/1000,IF($L$2=6,E17/500,IF($L$2=7,E17/250))))))),0)</f>
        <v>0</v>
      </c>
      <c r="M17" s="196"/>
    </row>
    <row r="18" spans="1:12" ht="18.75" customHeight="1">
      <c r="A18" s="49" t="s">
        <v>64</v>
      </c>
      <c r="B18" s="40" t="s">
        <v>65</v>
      </c>
      <c r="C18" s="42" t="s">
        <v>66</v>
      </c>
      <c r="D18" s="157">
        <v>2220</v>
      </c>
      <c r="E18" s="38"/>
      <c r="F18" s="166"/>
      <c r="J18" s="208" t="s">
        <v>67</v>
      </c>
      <c r="L18" s="89">
        <f>ROUNDUP(IF($L$2=1,E18/2000,IF($L$2=2,E18/1000,IF($L$2=3,E18/500,IF($L$2=4,E18/250,IF($L$2=5,E18/1000,IF($L$2=6,E18/500,IF($L$2=7,E18/250))))))),0)</f>
        <v>0</v>
      </c>
    </row>
    <row r="19" spans="1:12" ht="18.75" customHeight="1">
      <c r="A19" s="234" t="s">
        <v>68</v>
      </c>
      <c r="B19" s="235" t="s">
        <v>69</v>
      </c>
      <c r="C19" s="236" t="s">
        <v>70</v>
      </c>
      <c r="D19" s="237">
        <v>1250</v>
      </c>
      <c r="E19" s="238"/>
      <c r="F19" s="239"/>
      <c r="J19" s="208" t="s">
        <v>71</v>
      </c>
      <c r="L19" s="89">
        <f>ROUNDUP(IF($L$2=1,E19/2000,IF($L$2=2,E19/1000,IF($L$2=3,E19/500,IF($L$2=4,E19/250,IF($L$2=5,E19/1000,IF($L$2=6,E19/500,IF($L$2=7,E19/250))))))),0)</f>
        <v>0</v>
      </c>
    </row>
    <row r="20" spans="1:12" ht="18.75" customHeight="1">
      <c r="A20" s="602" t="s">
        <v>72</v>
      </c>
      <c r="B20" s="603"/>
      <c r="C20" s="603"/>
      <c r="D20" s="603"/>
      <c r="E20" s="33">
        <f>SUM(D21:D26)</f>
        <v>17230</v>
      </c>
      <c r="F20" s="239" t="s">
        <v>73</v>
      </c>
      <c r="J20" s="270" t="s">
        <v>74</v>
      </c>
      <c r="L20" s="271"/>
    </row>
    <row r="21" spans="1:12" ht="18.75" customHeight="1">
      <c r="A21" s="240" t="s">
        <v>75</v>
      </c>
      <c r="B21" s="241" t="s">
        <v>61</v>
      </c>
      <c r="C21" s="36" t="s">
        <v>66</v>
      </c>
      <c r="D21" s="37">
        <v>3930</v>
      </c>
      <c r="E21" s="38"/>
      <c r="F21" s="604" t="s">
        <v>8</v>
      </c>
      <c r="G21" s="604"/>
      <c r="H21" s="31" t="s">
        <v>37</v>
      </c>
      <c r="I21" s="31" t="s">
        <v>38</v>
      </c>
      <c r="J21" s="209" t="s">
        <v>39</v>
      </c>
      <c r="L21" s="89">
        <f>ROUNDUP(IF($L$2=1,E21/2000,IF($L$2=2,E21/1000,IF($L$2=3,E21/500,IF($L$2=4,E21/250,IF($L$2=5,E21/1000,IF($L$2=6,E21/500,IF($L$2=7,E21/250))))))),0)</f>
        <v>0</v>
      </c>
    </row>
    <row r="22" spans="1:13" ht="18.75" customHeight="1">
      <c r="A22" s="240" t="s">
        <v>76</v>
      </c>
      <c r="B22" s="241" t="s">
        <v>61</v>
      </c>
      <c r="C22" s="36" t="s">
        <v>77</v>
      </c>
      <c r="D22" s="37">
        <v>7080</v>
      </c>
      <c r="E22" s="38"/>
      <c r="F22" s="593" t="s">
        <v>78</v>
      </c>
      <c r="G22" s="594"/>
      <c r="H22" s="594"/>
      <c r="I22" s="594"/>
      <c r="J22" s="33">
        <f>SUM(I23:I30)</f>
        <v>8350</v>
      </c>
      <c r="L22" s="89">
        <f>ROUNDUP(IF($L$2=1,E22/2000,IF($L$2=2,E22/1000,IF($L$2=3,E22/500,IF($L$2=4,E22/250,IF($L$2=5,E22/1000,IF($L$2=6,E22/500,IF($L$2=7,E22/250))))))),0)</f>
        <v>0</v>
      </c>
      <c r="M22" s="272"/>
    </row>
    <row r="23" spans="1:13" ht="18.75" customHeight="1">
      <c r="A23" s="240" t="s">
        <v>79</v>
      </c>
      <c r="B23" s="241" t="s">
        <v>61</v>
      </c>
      <c r="C23" s="36" t="s">
        <v>77</v>
      </c>
      <c r="D23" s="37">
        <v>1230</v>
      </c>
      <c r="E23" s="38"/>
      <c r="F23" s="49" t="s">
        <v>80</v>
      </c>
      <c r="G23" s="241" t="s">
        <v>81</v>
      </c>
      <c r="H23" s="36" t="s">
        <v>82</v>
      </c>
      <c r="I23" s="37">
        <v>3500</v>
      </c>
      <c r="J23" s="38"/>
      <c r="L23" s="89">
        <f>ROUNDUP(IF($L$2=1,E23/2000,IF($L$2=2,E23/1000,IF($L$2=3,E23/500,IF($L$2=4,E23/250,IF($L$2=5,E23/1000,IF($L$2=6,E23/500,IF($L$2=7,E23/250))))))),0)</f>
        <v>0</v>
      </c>
      <c r="M23" s="88">
        <f aca="true" t="shared" si="0" ref="M23:M43">ROUNDUP(IF($L$2=1,J23/2000,IF($L$2=2,J23/1000,IF($L$2=3,J23/500,IF($L$2=4,J23/250,IF($L$2=5,J23/1000,IF($L$2=6,J23/500,IF($L$2=7,J23/250))))))),0)</f>
        <v>0</v>
      </c>
    </row>
    <row r="24" spans="1:13" ht="18.75" customHeight="1">
      <c r="A24" s="242" t="s">
        <v>83</v>
      </c>
      <c r="B24" s="241" t="s">
        <v>84</v>
      </c>
      <c r="C24" s="36" t="s">
        <v>85</v>
      </c>
      <c r="D24" s="37">
        <v>2150</v>
      </c>
      <c r="E24" s="38"/>
      <c r="F24" s="49" t="s">
        <v>86</v>
      </c>
      <c r="G24" s="241" t="s">
        <v>87</v>
      </c>
      <c r="H24" s="36" t="s">
        <v>88</v>
      </c>
      <c r="I24" s="37">
        <v>500</v>
      </c>
      <c r="J24" s="38"/>
      <c r="L24" s="89">
        <f>ROUNDUP(IF($L$2=1,E24/2000,IF($L$2=2,E24/1000,IF($L$2=3,E24/500,IF($L$2=4,E24/250,IF($L$2=5,E24/1000,IF($L$2=6,E24/500,IF($L$2=7,E24/250))))))),0)</f>
        <v>0</v>
      </c>
      <c r="M24" s="89">
        <f t="shared" si="0"/>
        <v>0</v>
      </c>
    </row>
    <row r="25" spans="1:13" ht="18.75" customHeight="1">
      <c r="A25" s="240" t="s">
        <v>89</v>
      </c>
      <c r="B25" s="241" t="s">
        <v>90</v>
      </c>
      <c r="C25" s="36" t="s">
        <v>91</v>
      </c>
      <c r="D25" s="37">
        <v>1080</v>
      </c>
      <c r="E25" s="38"/>
      <c r="F25" s="49" t="s">
        <v>92</v>
      </c>
      <c r="G25" s="241" t="s">
        <v>93</v>
      </c>
      <c r="H25" s="36" t="s">
        <v>88</v>
      </c>
      <c r="I25" s="37">
        <v>940</v>
      </c>
      <c r="J25" s="38"/>
      <c r="L25" s="89">
        <f>ROUNDUP(IF($L$2=1,E25/2000,IF($L$2=2,E25/1000,IF($L$2=3,E25/500,IF($L$2=4,E25/250,IF($L$2=5,E25/1000,IF($L$2=6,E25/500,IF($L$2=7,E25/250))))))),0)</f>
        <v>0</v>
      </c>
      <c r="M25" s="89">
        <f t="shared" si="0"/>
        <v>0</v>
      </c>
    </row>
    <row r="26" spans="1:13" ht="18.75" customHeight="1">
      <c r="A26" s="243" t="s">
        <v>94</v>
      </c>
      <c r="B26" s="244" t="s">
        <v>69</v>
      </c>
      <c r="C26" s="245" t="s">
        <v>95</v>
      </c>
      <c r="D26" s="246">
        <v>1760</v>
      </c>
      <c r="E26" s="247"/>
      <c r="F26" s="49" t="s">
        <v>96</v>
      </c>
      <c r="G26" s="241" t="s">
        <v>97</v>
      </c>
      <c r="H26" s="36" t="s">
        <v>88</v>
      </c>
      <c r="I26" s="37">
        <v>590</v>
      </c>
      <c r="J26" s="38"/>
      <c r="L26" s="89"/>
      <c r="M26" s="89">
        <f t="shared" si="0"/>
        <v>0</v>
      </c>
    </row>
    <row r="27" spans="1:13" ht="18.75" customHeight="1">
      <c r="A27" s="602" t="s">
        <v>98</v>
      </c>
      <c r="B27" s="603"/>
      <c r="C27" s="603"/>
      <c r="D27" s="603"/>
      <c r="E27" s="33">
        <f>SUM(D28:D43)</f>
        <v>46780</v>
      </c>
      <c r="F27" s="49" t="s">
        <v>99</v>
      </c>
      <c r="G27" s="40" t="s">
        <v>99</v>
      </c>
      <c r="H27" s="36" t="s">
        <v>88</v>
      </c>
      <c r="I27" s="37">
        <v>660</v>
      </c>
      <c r="J27" s="38"/>
      <c r="L27" s="273"/>
      <c r="M27" s="89">
        <f t="shared" si="0"/>
        <v>0</v>
      </c>
    </row>
    <row r="28" spans="1:13" ht="18.75" customHeight="1">
      <c r="A28" s="240" t="s">
        <v>100</v>
      </c>
      <c r="B28" s="241" t="s">
        <v>100</v>
      </c>
      <c r="C28" s="36" t="s">
        <v>88</v>
      </c>
      <c r="D28" s="37">
        <v>6000</v>
      </c>
      <c r="E28" s="38"/>
      <c r="F28" s="49" t="s">
        <v>101</v>
      </c>
      <c r="G28" s="40" t="s">
        <v>102</v>
      </c>
      <c r="H28" s="36" t="s">
        <v>88</v>
      </c>
      <c r="I28" s="37">
        <v>700</v>
      </c>
      <c r="J28" s="38"/>
      <c r="L28" s="89">
        <f>ROUNDUP(IF($L$2=1,E28/2000,IF($L$2=2,E28/1000,IF($L$2=3,E28/500,IF($L$2=4,E28/250,IF($L$2=5,E28/1000,IF($L$2=6,E28/500,IF($L$2=7,E28/250))))))),0)</f>
        <v>0</v>
      </c>
      <c r="M28" s="89">
        <f t="shared" si="0"/>
        <v>0</v>
      </c>
    </row>
    <row r="29" spans="1:13" ht="18.75" customHeight="1">
      <c r="A29" s="240" t="s">
        <v>103</v>
      </c>
      <c r="B29" s="241" t="s">
        <v>104</v>
      </c>
      <c r="C29" s="36" t="s">
        <v>105</v>
      </c>
      <c r="D29" s="37">
        <v>2900</v>
      </c>
      <c r="E29" s="38"/>
      <c r="F29" s="49" t="s">
        <v>106</v>
      </c>
      <c r="G29" s="40" t="s">
        <v>107</v>
      </c>
      <c r="H29" s="36" t="s">
        <v>88</v>
      </c>
      <c r="I29" s="37">
        <v>750</v>
      </c>
      <c r="J29" s="38"/>
      <c r="L29" s="89">
        <f aca="true" t="shared" si="1" ref="L29:L43">ROUNDUP(IF($L$2=1,E29/2000,IF($L$2=2,E29/1000,IF($L$2=3,E29/500,IF($L$2=4,E29/250,IF($L$2=5,E29/1000,IF($L$2=6,E29/500,IF($L$2=7,E29/250))))))),0)</f>
        <v>0</v>
      </c>
      <c r="M29" s="89">
        <f t="shared" si="0"/>
        <v>0</v>
      </c>
    </row>
    <row r="30" spans="1:13" ht="18.75" customHeight="1">
      <c r="A30" s="240" t="s">
        <v>108</v>
      </c>
      <c r="B30" s="241" t="s">
        <v>109</v>
      </c>
      <c r="C30" s="36" t="s">
        <v>105</v>
      </c>
      <c r="D30" s="37">
        <v>3200</v>
      </c>
      <c r="E30" s="38"/>
      <c r="F30" s="248" t="s">
        <v>110</v>
      </c>
      <c r="G30" s="235" t="s">
        <v>111</v>
      </c>
      <c r="H30" s="55" t="s">
        <v>88</v>
      </c>
      <c r="I30" s="246">
        <v>710</v>
      </c>
      <c r="J30" s="247"/>
      <c r="L30" s="89">
        <f t="shared" si="1"/>
        <v>0</v>
      </c>
      <c r="M30" s="89">
        <f t="shared" si="0"/>
        <v>0</v>
      </c>
    </row>
    <row r="31" spans="1:13" ht="18.75" customHeight="1">
      <c r="A31" s="240" t="s">
        <v>112</v>
      </c>
      <c r="B31" s="241" t="s">
        <v>61</v>
      </c>
      <c r="C31" s="36" t="s">
        <v>105</v>
      </c>
      <c r="D31" s="37">
        <v>2890</v>
      </c>
      <c r="E31" s="38"/>
      <c r="F31" s="602" t="s">
        <v>113</v>
      </c>
      <c r="G31" s="603"/>
      <c r="H31" s="603"/>
      <c r="I31" s="603"/>
      <c r="J31" s="33">
        <f>SUM(I32:I43)</f>
        <v>12480</v>
      </c>
      <c r="L31" s="89">
        <f t="shared" si="1"/>
        <v>0</v>
      </c>
      <c r="M31" s="89"/>
    </row>
    <row r="32" spans="1:13" ht="18.75" customHeight="1">
      <c r="A32" s="240" t="s">
        <v>112</v>
      </c>
      <c r="B32" s="241" t="s">
        <v>114</v>
      </c>
      <c r="C32" s="36" t="s">
        <v>105</v>
      </c>
      <c r="D32" s="37">
        <v>4620</v>
      </c>
      <c r="E32" s="38"/>
      <c r="F32" s="102" t="s">
        <v>115</v>
      </c>
      <c r="G32" s="40" t="s">
        <v>116</v>
      </c>
      <c r="H32" s="42" t="s">
        <v>88</v>
      </c>
      <c r="I32" s="37">
        <v>870</v>
      </c>
      <c r="J32" s="154"/>
      <c r="L32" s="89">
        <f t="shared" si="1"/>
        <v>0</v>
      </c>
      <c r="M32" s="89">
        <f t="shared" si="0"/>
        <v>0</v>
      </c>
    </row>
    <row r="33" spans="1:13" ht="18.75" customHeight="1">
      <c r="A33" s="49" t="s">
        <v>117</v>
      </c>
      <c r="B33" s="241" t="s">
        <v>118</v>
      </c>
      <c r="C33" s="36" t="s">
        <v>88</v>
      </c>
      <c r="D33" s="37">
        <v>970</v>
      </c>
      <c r="E33" s="38"/>
      <c r="F33" s="102" t="s">
        <v>119</v>
      </c>
      <c r="G33" s="40" t="s">
        <v>120</v>
      </c>
      <c r="H33" s="42" t="s">
        <v>88</v>
      </c>
      <c r="I33" s="37">
        <v>340</v>
      </c>
      <c r="J33" s="154"/>
      <c r="L33" s="89">
        <f t="shared" si="1"/>
        <v>0</v>
      </c>
      <c r="M33" s="89">
        <f t="shared" si="0"/>
        <v>0</v>
      </c>
    </row>
    <row r="34" spans="1:13" ht="18.75" customHeight="1">
      <c r="A34" s="49" t="s">
        <v>121</v>
      </c>
      <c r="B34" s="249" t="s">
        <v>122</v>
      </c>
      <c r="C34" s="36" t="s">
        <v>123</v>
      </c>
      <c r="D34" s="37">
        <v>3600</v>
      </c>
      <c r="E34" s="38"/>
      <c r="F34" s="250" t="s">
        <v>124</v>
      </c>
      <c r="G34" s="156" t="s">
        <v>125</v>
      </c>
      <c r="H34" s="42" t="s">
        <v>88</v>
      </c>
      <c r="I34" s="157">
        <v>1020</v>
      </c>
      <c r="J34" s="154"/>
      <c r="L34" s="89">
        <f t="shared" si="1"/>
        <v>0</v>
      </c>
      <c r="M34" s="89">
        <f t="shared" si="0"/>
        <v>0</v>
      </c>
    </row>
    <row r="35" spans="1:13" ht="18.75" customHeight="1">
      <c r="A35" s="58" t="s">
        <v>126</v>
      </c>
      <c r="B35" s="249" t="s">
        <v>127</v>
      </c>
      <c r="C35" s="36" t="s">
        <v>123</v>
      </c>
      <c r="D35" s="37">
        <v>3230</v>
      </c>
      <c r="E35" s="38"/>
      <c r="F35" s="102" t="s">
        <v>128</v>
      </c>
      <c r="G35" s="40" t="s">
        <v>129</v>
      </c>
      <c r="H35" s="42" t="s">
        <v>88</v>
      </c>
      <c r="I35" s="37">
        <v>820</v>
      </c>
      <c r="J35" s="154"/>
      <c r="L35" s="89">
        <f t="shared" si="1"/>
        <v>0</v>
      </c>
      <c r="M35" s="89">
        <f t="shared" si="0"/>
        <v>0</v>
      </c>
    </row>
    <row r="36" spans="1:13" ht="18.75" customHeight="1">
      <c r="A36" s="49" t="s">
        <v>130</v>
      </c>
      <c r="B36" s="249" t="s">
        <v>131</v>
      </c>
      <c r="C36" s="36" t="s">
        <v>123</v>
      </c>
      <c r="D36" s="37">
        <v>1680</v>
      </c>
      <c r="E36" s="38"/>
      <c r="F36" s="102" t="s">
        <v>132</v>
      </c>
      <c r="G36" s="40" t="s">
        <v>133</v>
      </c>
      <c r="H36" s="42" t="s">
        <v>88</v>
      </c>
      <c r="I36" s="37">
        <v>3850</v>
      </c>
      <c r="J36" s="154"/>
      <c r="L36" s="89">
        <f t="shared" si="1"/>
        <v>0</v>
      </c>
      <c r="M36" s="89">
        <f t="shared" si="0"/>
        <v>0</v>
      </c>
    </row>
    <row r="37" spans="1:13" s="146" customFormat="1" ht="18.75" customHeight="1">
      <c r="A37" s="49" t="s">
        <v>134</v>
      </c>
      <c r="B37" s="241" t="s">
        <v>109</v>
      </c>
      <c r="C37" s="36" t="s">
        <v>135</v>
      </c>
      <c r="D37" s="37">
        <v>5910</v>
      </c>
      <c r="E37" s="38"/>
      <c r="F37" s="102" t="s">
        <v>136</v>
      </c>
      <c r="G37" s="40" t="s">
        <v>137</v>
      </c>
      <c r="H37" s="42" t="s">
        <v>88</v>
      </c>
      <c r="I37" s="37">
        <v>1350</v>
      </c>
      <c r="J37" s="154"/>
      <c r="L37" s="89">
        <f t="shared" si="1"/>
        <v>0</v>
      </c>
      <c r="M37" s="89">
        <f t="shared" si="0"/>
        <v>0</v>
      </c>
    </row>
    <row r="38" spans="1:13" s="146" customFormat="1" ht="18.75" customHeight="1">
      <c r="A38" s="49" t="s">
        <v>138</v>
      </c>
      <c r="B38" s="241" t="s">
        <v>139</v>
      </c>
      <c r="C38" s="36" t="s">
        <v>140</v>
      </c>
      <c r="D38" s="37">
        <v>1650</v>
      </c>
      <c r="E38" s="38"/>
      <c r="F38" s="102" t="s">
        <v>136</v>
      </c>
      <c r="G38" s="40" t="s">
        <v>141</v>
      </c>
      <c r="H38" s="42" t="s">
        <v>88</v>
      </c>
      <c r="I38" s="37">
        <v>550</v>
      </c>
      <c r="J38" s="154"/>
      <c r="L38" s="89">
        <f t="shared" si="1"/>
        <v>0</v>
      </c>
      <c r="M38" s="89">
        <f t="shared" si="0"/>
        <v>0</v>
      </c>
    </row>
    <row r="39" spans="1:13" s="146" customFormat="1" ht="18.75" customHeight="1">
      <c r="A39" s="49" t="s">
        <v>142</v>
      </c>
      <c r="B39" s="241" t="s">
        <v>139</v>
      </c>
      <c r="C39" s="36" t="s">
        <v>143</v>
      </c>
      <c r="D39" s="37">
        <v>3000</v>
      </c>
      <c r="E39" s="38"/>
      <c r="F39" s="102" t="s">
        <v>144</v>
      </c>
      <c r="G39" s="40" t="s">
        <v>145</v>
      </c>
      <c r="H39" s="42" t="s">
        <v>88</v>
      </c>
      <c r="I39" s="37">
        <v>850</v>
      </c>
      <c r="J39" s="154"/>
      <c r="L39" s="89">
        <f t="shared" si="1"/>
        <v>0</v>
      </c>
      <c r="M39" s="89">
        <f t="shared" si="0"/>
        <v>0</v>
      </c>
    </row>
    <row r="40" spans="1:13" s="146" customFormat="1" ht="18.75" customHeight="1">
      <c r="A40" s="49" t="s">
        <v>146</v>
      </c>
      <c r="B40" s="241" t="s">
        <v>147</v>
      </c>
      <c r="C40" s="36" t="s">
        <v>143</v>
      </c>
      <c r="D40" s="37">
        <v>2880</v>
      </c>
      <c r="E40" s="38"/>
      <c r="F40" s="102" t="s">
        <v>148</v>
      </c>
      <c r="G40" s="40" t="s">
        <v>149</v>
      </c>
      <c r="H40" s="42" t="s">
        <v>88</v>
      </c>
      <c r="I40" s="37">
        <v>630</v>
      </c>
      <c r="J40" s="154"/>
      <c r="L40" s="89">
        <f t="shared" si="1"/>
        <v>0</v>
      </c>
      <c r="M40" s="89">
        <f t="shared" si="0"/>
        <v>0</v>
      </c>
    </row>
    <row r="41" spans="1:13" s="146" customFormat="1" ht="18.75" customHeight="1">
      <c r="A41" s="49" t="s">
        <v>150</v>
      </c>
      <c r="B41" s="241" t="s">
        <v>87</v>
      </c>
      <c r="C41" s="36" t="s">
        <v>88</v>
      </c>
      <c r="D41" s="37">
        <v>280</v>
      </c>
      <c r="E41" s="38"/>
      <c r="F41" s="102" t="s">
        <v>151</v>
      </c>
      <c r="G41" s="40" t="s">
        <v>152</v>
      </c>
      <c r="H41" s="42" t="s">
        <v>88</v>
      </c>
      <c r="I41" s="157">
        <v>1300</v>
      </c>
      <c r="J41" s="154"/>
      <c r="L41" s="89">
        <f t="shared" si="1"/>
        <v>0</v>
      </c>
      <c r="M41" s="89">
        <f t="shared" si="0"/>
        <v>0</v>
      </c>
    </row>
    <row r="42" spans="1:13" ht="18.75" customHeight="1">
      <c r="A42" s="49" t="s">
        <v>153</v>
      </c>
      <c r="B42" s="241" t="s">
        <v>154</v>
      </c>
      <c r="C42" s="36" t="s">
        <v>88</v>
      </c>
      <c r="D42" s="37">
        <v>3220</v>
      </c>
      <c r="E42" s="38"/>
      <c r="F42" s="102" t="s">
        <v>155</v>
      </c>
      <c r="G42" s="40" t="s">
        <v>156</v>
      </c>
      <c r="H42" s="167" t="s">
        <v>157</v>
      </c>
      <c r="I42" s="157">
        <v>650</v>
      </c>
      <c r="J42" s="154"/>
      <c r="L42" s="89">
        <f t="shared" si="1"/>
        <v>0</v>
      </c>
      <c r="M42" s="89">
        <f t="shared" si="0"/>
        <v>0</v>
      </c>
    </row>
    <row r="43" spans="1:13" ht="18.75" customHeight="1">
      <c r="A43" s="78" t="s">
        <v>158</v>
      </c>
      <c r="B43" s="244" t="s">
        <v>159</v>
      </c>
      <c r="C43" s="245" t="s">
        <v>88</v>
      </c>
      <c r="D43" s="246">
        <v>750</v>
      </c>
      <c r="E43" s="57"/>
      <c r="F43" s="251" t="s">
        <v>160</v>
      </c>
      <c r="G43" s="180" t="s">
        <v>161</v>
      </c>
      <c r="H43" s="252" t="s">
        <v>162</v>
      </c>
      <c r="I43" s="182">
        <v>250</v>
      </c>
      <c r="J43" s="274"/>
      <c r="L43" s="90">
        <f t="shared" si="1"/>
        <v>0</v>
      </c>
      <c r="M43" s="90">
        <f t="shared" si="0"/>
        <v>0</v>
      </c>
    </row>
    <row r="44" spans="1:12" ht="30" customHeight="1">
      <c r="A44" s="559" t="s">
        <v>11</v>
      </c>
      <c r="B44" s="559"/>
      <c r="C44" s="559"/>
      <c r="D44" s="559"/>
      <c r="E44" s="559"/>
      <c r="F44" s="559"/>
      <c r="G44" s="559"/>
      <c r="H44" s="559"/>
      <c r="I44" s="559"/>
      <c r="J44" s="559"/>
      <c r="K44" s="80"/>
      <c r="L44" s="80" t="s">
        <v>7</v>
      </c>
    </row>
    <row r="45" spans="1:12" ht="30" customHeight="1">
      <c r="A45" s="2" t="s">
        <v>163</v>
      </c>
      <c r="B45" s="3"/>
      <c r="C45" s="3"/>
      <c r="D45" s="3"/>
      <c r="E45" s="3"/>
      <c r="F45" s="3"/>
      <c r="G45" s="3"/>
      <c r="H45" s="3"/>
      <c r="I45" s="605" t="s">
        <v>13</v>
      </c>
      <c r="J45" s="606"/>
      <c r="K45" s="266"/>
      <c r="L45" s="82"/>
    </row>
    <row r="46" spans="1:12" ht="25.5" customHeight="1">
      <c r="A46" s="4" t="s">
        <v>14</v>
      </c>
      <c r="B46" s="607" t="s">
        <v>164</v>
      </c>
      <c r="C46" s="607"/>
      <c r="D46" s="607"/>
      <c r="E46" s="607"/>
      <c r="F46" s="642" t="s">
        <v>16</v>
      </c>
      <c r="G46" s="608"/>
      <c r="H46" s="609"/>
      <c r="I46" s="609"/>
      <c r="J46" s="267" t="s">
        <v>2</v>
      </c>
      <c r="L46" s="84" t="s">
        <v>17</v>
      </c>
    </row>
    <row r="47" spans="1:13" ht="25.5" customHeight="1">
      <c r="A47" s="641" t="s">
        <v>18</v>
      </c>
      <c r="B47" s="83" t="s">
        <v>19</v>
      </c>
      <c r="C47" s="610"/>
      <c r="D47" s="610"/>
      <c r="E47" s="611"/>
      <c r="F47" s="643"/>
      <c r="G47" s="253" t="s">
        <v>20</v>
      </c>
      <c r="H47" s="612"/>
      <c r="I47" s="613"/>
      <c r="J47" s="614"/>
      <c r="K47" s="83"/>
      <c r="L47" s="83" t="s">
        <v>21</v>
      </c>
      <c r="M47" s="83"/>
    </row>
    <row r="48" spans="1:12" ht="25.5" customHeight="1">
      <c r="A48" s="641"/>
      <c r="B48" s="615"/>
      <c r="C48" s="616"/>
      <c r="D48" s="616"/>
      <c r="E48" s="254" t="s">
        <v>2</v>
      </c>
      <c r="F48" s="7" t="s">
        <v>22</v>
      </c>
      <c r="G48" s="617"/>
      <c r="H48" s="618"/>
      <c r="I48" s="618"/>
      <c r="J48" s="268" t="s">
        <v>2</v>
      </c>
      <c r="L48" s="1" t="s">
        <v>23</v>
      </c>
    </row>
    <row r="49" spans="1:12" ht="25.5" customHeight="1">
      <c r="A49" s="7" t="s">
        <v>5</v>
      </c>
      <c r="B49" s="619"/>
      <c r="C49" s="620"/>
      <c r="D49" s="620"/>
      <c r="E49" s="621"/>
      <c r="F49" s="644" t="s">
        <v>24</v>
      </c>
      <c r="G49" s="574" t="s">
        <v>25</v>
      </c>
      <c r="H49" s="575"/>
      <c r="I49" s="575"/>
      <c r="J49" s="576"/>
      <c r="L49" s="1" t="s">
        <v>26</v>
      </c>
    </row>
    <row r="50" spans="1:12" ht="25.5" customHeight="1">
      <c r="A50" s="8" t="s">
        <v>27</v>
      </c>
      <c r="B50" s="9">
        <f>IF(L45=1,"Ｂ４",IF(L45=2,"Ｂ３",IF(L45=3,"Ｂ２",IF(L45=4,"Ｂ１",IF(L45=5,"Ｂ４厚",IF(L45=6,"Ｂ３厚",IF(L45=7,"Ｂ２厚",0)))))))</f>
        <v>0</v>
      </c>
      <c r="C50" s="8" t="s">
        <v>28</v>
      </c>
      <c r="D50" s="622">
        <f>SUM(D60:D71)+SUM(D74:D76)+SUM(I60:I71)+I74</f>
        <v>0</v>
      </c>
      <c r="E50" s="623"/>
      <c r="F50" s="646"/>
      <c r="G50" s="624" t="s">
        <v>29</v>
      </c>
      <c r="H50" s="583"/>
      <c r="I50" s="583"/>
      <c r="J50" s="584"/>
      <c r="L50" s="1" t="s">
        <v>30</v>
      </c>
    </row>
    <row r="51" spans="1:12" ht="25.5" customHeight="1">
      <c r="A51" s="255" t="s">
        <v>31</v>
      </c>
      <c r="B51" s="625" t="s">
        <v>32</v>
      </c>
      <c r="C51" s="626"/>
      <c r="D51" s="626"/>
      <c r="E51" s="627"/>
      <c r="F51" s="628" t="s">
        <v>165</v>
      </c>
      <c r="G51" s="629"/>
      <c r="H51" s="629"/>
      <c r="I51" s="629"/>
      <c r="J51" s="629"/>
      <c r="L51" s="1" t="s">
        <v>34</v>
      </c>
    </row>
    <row r="52" spans="1:12" ht="21.75" customHeight="1">
      <c r="A52" s="13" t="s">
        <v>33</v>
      </c>
      <c r="B52" s="256"/>
      <c r="C52" s="586"/>
      <c r="D52" s="630"/>
      <c r="E52" s="4" t="s">
        <v>51</v>
      </c>
      <c r="F52" s="631" t="s">
        <v>166</v>
      </c>
      <c r="G52" s="632"/>
      <c r="H52" s="632"/>
      <c r="I52" s="632"/>
      <c r="J52" s="633"/>
      <c r="L52" s="1" t="s">
        <v>36</v>
      </c>
    </row>
    <row r="53" spans="1:12" ht="21.75" customHeight="1">
      <c r="A53" s="18" t="s">
        <v>35</v>
      </c>
      <c r="B53" s="257">
        <f>ROUNDUP(IF($L$45=1,D50/2000,IF($L$45=2,D50/1000,IF($L$45=3,D50/500,IF($L$45=4,D50/250,IF($L$45=5,D50/1000,IF($L$45=6,D50/500,IF($L$45=7,D50/250))))))),0)</f>
        <v>0</v>
      </c>
      <c r="C53" s="634">
        <f>IF(B53=1,500,IF(B53=2,800,IF(B53=3,1000,IF(B53=4,1200,IF(B53=5,1400,IF(B53&lt;10,B53*200,IF(B53=10,2400,IF(B53&gt;10,(B53-10)*100+2400,0))))))))</f>
        <v>0</v>
      </c>
      <c r="D53" s="635"/>
      <c r="E53" s="25"/>
      <c r="F53" s="233"/>
      <c r="G53" s="233"/>
      <c r="H53" s="233"/>
      <c r="I53" s="233"/>
      <c r="J53" s="27"/>
      <c r="L53" s="1" t="s">
        <v>41</v>
      </c>
    </row>
    <row r="54" spans="1:10" ht="21.75" customHeight="1">
      <c r="A54" s="18" t="s">
        <v>40</v>
      </c>
      <c r="B54" s="258">
        <f>SUM(L63:L76)+SUM(M60:M74)</f>
        <v>0</v>
      </c>
      <c r="C54" s="589">
        <f>(IF(L45=1,SUM(L63:L76)*200,IF(L45=2,SUM(L63:L76)*300,IF(L45=3,SUM(L63:L76)*400,0))))+SUM(M60:M74)*200</f>
        <v>0</v>
      </c>
      <c r="D54" s="636"/>
      <c r="E54" s="25"/>
      <c r="F54" s="233"/>
      <c r="G54" s="233"/>
      <c r="H54" s="233"/>
      <c r="I54" s="233"/>
      <c r="J54" s="27"/>
    </row>
    <row r="55" spans="1:10" ht="21.75" customHeight="1">
      <c r="A55" s="18" t="s">
        <v>43</v>
      </c>
      <c r="B55" s="259">
        <v>0.05</v>
      </c>
      <c r="C55" s="596"/>
      <c r="D55" s="637"/>
      <c r="E55" s="25"/>
      <c r="F55" s="233"/>
      <c r="G55" s="233"/>
      <c r="H55" s="233"/>
      <c r="I55" s="233"/>
      <c r="J55" s="27"/>
    </row>
    <row r="56" spans="1:10" ht="21.75" customHeight="1">
      <c r="A56" s="28" t="s">
        <v>47</v>
      </c>
      <c r="B56" s="260"/>
      <c r="C56" s="599"/>
      <c r="D56" s="638"/>
      <c r="E56" s="65"/>
      <c r="F56" s="66"/>
      <c r="G56" s="66"/>
      <c r="H56" s="66"/>
      <c r="I56" s="66"/>
      <c r="J56" s="67"/>
    </row>
    <row r="57" spans="1:10" ht="22.5" customHeight="1">
      <c r="A57" s="166"/>
      <c r="B57" s="83"/>
      <c r="C57" s="3"/>
      <c r="D57" s="3"/>
      <c r="E57" s="3"/>
      <c r="F57" s="166"/>
      <c r="J57" s="208"/>
    </row>
    <row r="58" spans="1:13" ht="22.5" customHeight="1">
      <c r="A58" s="591" t="s">
        <v>8</v>
      </c>
      <c r="B58" s="592"/>
      <c r="C58" s="31" t="s">
        <v>38</v>
      </c>
      <c r="D58" s="31" t="s">
        <v>39</v>
      </c>
      <c r="E58" s="73" t="s">
        <v>51</v>
      </c>
      <c r="F58" s="591" t="s">
        <v>8</v>
      </c>
      <c r="G58" s="592"/>
      <c r="H58" s="31" t="s">
        <v>38</v>
      </c>
      <c r="I58" s="31" t="s">
        <v>39</v>
      </c>
      <c r="J58" s="73" t="s">
        <v>51</v>
      </c>
      <c r="L58" s="196"/>
      <c r="M58" s="196"/>
    </row>
    <row r="59" spans="1:13" ht="22.5" customHeight="1">
      <c r="A59" s="602" t="s">
        <v>42</v>
      </c>
      <c r="B59" s="603"/>
      <c r="C59" s="603"/>
      <c r="D59" s="603"/>
      <c r="E59" s="261">
        <f>SUM(C60:C70)+150+350</f>
        <v>13810</v>
      </c>
      <c r="F59" s="602" t="s">
        <v>98</v>
      </c>
      <c r="G59" s="603"/>
      <c r="H59" s="603"/>
      <c r="I59" s="603"/>
      <c r="J59" s="261">
        <f>SUM(H60:H71)</f>
        <v>9160</v>
      </c>
      <c r="L59" s="601" t="s">
        <v>59</v>
      </c>
      <c r="M59" s="601"/>
    </row>
    <row r="60" spans="1:13" ht="22.5" customHeight="1">
      <c r="A60" s="174" t="s">
        <v>167</v>
      </c>
      <c r="B60" s="40" t="s">
        <v>168</v>
      </c>
      <c r="C60" s="37">
        <v>1830</v>
      </c>
      <c r="D60" s="262"/>
      <c r="E60" s="263" t="s">
        <v>169</v>
      </c>
      <c r="F60" s="174" t="s">
        <v>167</v>
      </c>
      <c r="G60" s="40" t="s">
        <v>170</v>
      </c>
      <c r="H60" s="37">
        <v>950</v>
      </c>
      <c r="I60" s="262"/>
      <c r="J60" s="275"/>
      <c r="M60" s="88">
        <f aca="true" t="shared" si="2" ref="M60:M74">ROUNDUP(IF($L$45=1,I60/2000,IF($L$45=2,I60/1000,IF($L$45=3,I60/500,IF($L$45=4,I60/250,IF($L$45=5,I60/1000,IF($L$45=6,I60/500,IF($L$45=7,I60/250))))))),0)</f>
        <v>0</v>
      </c>
    </row>
    <row r="61" spans="1:13" ht="22.5" customHeight="1">
      <c r="A61" s="264"/>
      <c r="B61" s="40" t="s">
        <v>171</v>
      </c>
      <c r="C61" s="37">
        <v>2250</v>
      </c>
      <c r="D61" s="262"/>
      <c r="E61" s="263" t="s">
        <v>169</v>
      </c>
      <c r="F61" s="264"/>
      <c r="G61" s="40" t="s">
        <v>112</v>
      </c>
      <c r="H61" s="37">
        <v>620</v>
      </c>
      <c r="I61" s="262"/>
      <c r="J61" s="275"/>
      <c r="M61" s="89">
        <f t="shared" si="2"/>
        <v>0</v>
      </c>
    </row>
    <row r="62" spans="1:13" ht="22.5" customHeight="1">
      <c r="A62" s="264"/>
      <c r="B62" s="40" t="s">
        <v>172</v>
      </c>
      <c r="C62" s="37">
        <v>1710</v>
      </c>
      <c r="D62" s="262"/>
      <c r="E62" s="263" t="s">
        <v>169</v>
      </c>
      <c r="F62" s="264"/>
      <c r="G62" s="40" t="s">
        <v>121</v>
      </c>
      <c r="H62" s="37">
        <v>1020</v>
      </c>
      <c r="I62" s="262"/>
      <c r="J62" s="275"/>
      <c r="M62" s="89">
        <f t="shared" si="2"/>
        <v>0</v>
      </c>
    </row>
    <row r="63" spans="1:13" ht="22.5" customHeight="1">
      <c r="A63" s="265"/>
      <c r="B63" s="40" t="s">
        <v>173</v>
      </c>
      <c r="C63" s="37">
        <v>1600</v>
      </c>
      <c r="D63" s="262"/>
      <c r="E63" s="263" t="s">
        <v>174</v>
      </c>
      <c r="F63" s="264"/>
      <c r="G63" s="40" t="s">
        <v>134</v>
      </c>
      <c r="H63" s="37">
        <v>930</v>
      </c>
      <c r="I63" s="262"/>
      <c r="J63" s="275"/>
      <c r="L63" s="276">
        <f>IF(+D63&gt;0,1,0)</f>
        <v>0</v>
      </c>
      <c r="M63" s="89">
        <f t="shared" si="2"/>
        <v>0</v>
      </c>
    </row>
    <row r="64" spans="1:13" ht="22.5" customHeight="1">
      <c r="A64" s="174" t="s">
        <v>175</v>
      </c>
      <c r="B64" s="40" t="s">
        <v>171</v>
      </c>
      <c r="C64" s="37"/>
      <c r="D64" s="262"/>
      <c r="E64" s="263" t="s">
        <v>169</v>
      </c>
      <c r="F64" s="265"/>
      <c r="G64" s="40" t="s">
        <v>176</v>
      </c>
      <c r="H64" s="37">
        <v>1490</v>
      </c>
      <c r="I64" s="262"/>
      <c r="J64" s="275"/>
      <c r="M64" s="89">
        <f t="shared" si="2"/>
        <v>0</v>
      </c>
    </row>
    <row r="65" spans="1:13" ht="22.5" customHeight="1">
      <c r="A65" s="265"/>
      <c r="B65" s="40" t="s">
        <v>177</v>
      </c>
      <c r="C65" s="37"/>
      <c r="D65" s="262"/>
      <c r="E65" s="263" t="s">
        <v>169</v>
      </c>
      <c r="F65" s="174" t="s">
        <v>178</v>
      </c>
      <c r="G65" s="40" t="s">
        <v>108</v>
      </c>
      <c r="H65" s="37">
        <v>700</v>
      </c>
      <c r="I65" s="262"/>
      <c r="J65" s="275"/>
      <c r="M65" s="89">
        <f t="shared" si="2"/>
        <v>0</v>
      </c>
    </row>
    <row r="66" spans="1:13" ht="22.5" customHeight="1">
      <c r="A66" s="174" t="s">
        <v>178</v>
      </c>
      <c r="B66" s="40" t="s">
        <v>171</v>
      </c>
      <c r="C66" s="37">
        <v>1000</v>
      </c>
      <c r="D66" s="262"/>
      <c r="E66" s="263" t="s">
        <v>169</v>
      </c>
      <c r="F66" s="264"/>
      <c r="G66" s="40" t="s">
        <v>112</v>
      </c>
      <c r="H66" s="37">
        <v>900</v>
      </c>
      <c r="I66" s="262"/>
      <c r="J66" s="275"/>
      <c r="M66" s="89">
        <f t="shared" si="2"/>
        <v>0</v>
      </c>
    </row>
    <row r="67" spans="1:13" ht="22.5" customHeight="1">
      <c r="A67" s="264"/>
      <c r="B67" s="40" t="s">
        <v>179</v>
      </c>
      <c r="C67" s="37">
        <v>850</v>
      </c>
      <c r="D67" s="262"/>
      <c r="E67" s="263" t="s">
        <v>169</v>
      </c>
      <c r="F67" s="264"/>
      <c r="G67" s="40" t="s">
        <v>121</v>
      </c>
      <c r="H67" s="37">
        <v>950</v>
      </c>
      <c r="I67" s="262"/>
      <c r="J67" s="275"/>
      <c r="M67" s="89">
        <f t="shared" si="2"/>
        <v>0</v>
      </c>
    </row>
    <row r="68" spans="1:13" ht="22.5" customHeight="1">
      <c r="A68" s="264"/>
      <c r="B68" s="40" t="s">
        <v>172</v>
      </c>
      <c r="C68" s="37">
        <v>1700</v>
      </c>
      <c r="D68" s="262"/>
      <c r="E68" s="263" t="s">
        <v>169</v>
      </c>
      <c r="F68" s="264"/>
      <c r="G68" s="40" t="s">
        <v>134</v>
      </c>
      <c r="H68" s="37">
        <v>100</v>
      </c>
      <c r="I68" s="262"/>
      <c r="J68" s="275"/>
      <c r="M68" s="89">
        <f t="shared" si="2"/>
        <v>0</v>
      </c>
    </row>
    <row r="69" spans="1:13" ht="22.5" customHeight="1">
      <c r="A69" s="264"/>
      <c r="B69" s="40" t="s">
        <v>168</v>
      </c>
      <c r="C69" s="37">
        <v>930</v>
      </c>
      <c r="D69" s="262"/>
      <c r="E69" s="263" t="s">
        <v>169</v>
      </c>
      <c r="F69" s="264"/>
      <c r="G69" s="40" t="s">
        <v>180</v>
      </c>
      <c r="H69" s="37">
        <v>400</v>
      </c>
      <c r="I69" s="262"/>
      <c r="J69" s="275"/>
      <c r="M69" s="89">
        <f t="shared" si="2"/>
        <v>0</v>
      </c>
    </row>
    <row r="70" spans="1:13" ht="22.5" customHeight="1">
      <c r="A70" s="264"/>
      <c r="B70" s="40" t="s">
        <v>173</v>
      </c>
      <c r="C70" s="37">
        <v>1440</v>
      </c>
      <c r="D70" s="262"/>
      <c r="E70" s="263" t="s">
        <v>169</v>
      </c>
      <c r="F70" s="264"/>
      <c r="G70" s="40" t="s">
        <v>138</v>
      </c>
      <c r="H70" s="37">
        <v>400</v>
      </c>
      <c r="I70" s="262"/>
      <c r="J70" s="275"/>
      <c r="M70" s="89">
        <f t="shared" si="2"/>
        <v>0</v>
      </c>
    </row>
    <row r="71" spans="1:13" ht="22.5" customHeight="1">
      <c r="A71" s="264"/>
      <c r="B71" s="40" t="s">
        <v>181</v>
      </c>
      <c r="C71" s="277" t="s">
        <v>182</v>
      </c>
      <c r="D71" s="262"/>
      <c r="E71" s="263" t="s">
        <v>169</v>
      </c>
      <c r="F71" s="278"/>
      <c r="G71" s="40" t="s">
        <v>176</v>
      </c>
      <c r="H71" s="37">
        <v>700</v>
      </c>
      <c r="I71" s="262"/>
      <c r="J71" s="275"/>
      <c r="M71" s="89">
        <f t="shared" si="2"/>
        <v>0</v>
      </c>
    </row>
    <row r="72" spans="1:13" ht="22.5" customHeight="1">
      <c r="A72" s="265"/>
      <c r="B72" s="40"/>
      <c r="C72" s="37"/>
      <c r="D72" s="279"/>
      <c r="E72" s="280"/>
      <c r="F72" s="265"/>
      <c r="G72" s="40"/>
      <c r="H72" s="37"/>
      <c r="I72" s="288"/>
      <c r="J72" s="280"/>
      <c r="M72" s="89">
        <f t="shared" si="2"/>
        <v>0</v>
      </c>
    </row>
    <row r="73" spans="1:13" ht="22.5" customHeight="1">
      <c r="A73" s="602" t="s">
        <v>72</v>
      </c>
      <c r="B73" s="603"/>
      <c r="C73" s="603"/>
      <c r="D73" s="603"/>
      <c r="E73" s="261">
        <f>SUM(C74:C76)</f>
        <v>4050</v>
      </c>
      <c r="F73" s="602" t="s">
        <v>78</v>
      </c>
      <c r="G73" s="603"/>
      <c r="H73" s="603"/>
      <c r="I73" s="603"/>
      <c r="J73" s="261">
        <f>SUM(H74)</f>
        <v>450</v>
      </c>
      <c r="M73" s="89">
        <f t="shared" si="2"/>
        <v>0</v>
      </c>
    </row>
    <row r="74" spans="1:13" ht="22.5" customHeight="1">
      <c r="A74" s="174" t="s">
        <v>167</v>
      </c>
      <c r="B74" s="40" t="s">
        <v>75</v>
      </c>
      <c r="C74" s="37">
        <v>1800</v>
      </c>
      <c r="D74" s="262"/>
      <c r="E74" s="263" t="s">
        <v>174</v>
      </c>
      <c r="F74" s="281" t="s">
        <v>178</v>
      </c>
      <c r="G74" s="40" t="s">
        <v>80</v>
      </c>
      <c r="H74" s="37">
        <v>450</v>
      </c>
      <c r="I74" s="262"/>
      <c r="J74" s="275"/>
      <c r="L74" s="276">
        <f>IF(+D74&gt;0,1,0)</f>
        <v>0</v>
      </c>
      <c r="M74" s="90">
        <f t="shared" si="2"/>
        <v>0</v>
      </c>
    </row>
    <row r="75" spans="1:12" ht="22.5" customHeight="1">
      <c r="A75" s="265"/>
      <c r="B75" s="40" t="s">
        <v>76</v>
      </c>
      <c r="C75" s="37">
        <v>1900</v>
      </c>
      <c r="D75" s="262"/>
      <c r="E75" s="263" t="s">
        <v>174</v>
      </c>
      <c r="F75" s="282"/>
      <c r="G75" s="60"/>
      <c r="H75" s="283"/>
      <c r="I75" s="289"/>
      <c r="J75" s="290"/>
      <c r="L75" s="276">
        <f>IF(+D75&gt;0,1,0)</f>
        <v>0</v>
      </c>
    </row>
    <row r="76" spans="1:12" ht="22.5" customHeight="1">
      <c r="A76" s="174" t="s">
        <v>178</v>
      </c>
      <c r="B76" s="40" t="s">
        <v>75</v>
      </c>
      <c r="C76" s="37">
        <v>350</v>
      </c>
      <c r="D76" s="262"/>
      <c r="E76" s="263" t="s">
        <v>174</v>
      </c>
      <c r="F76" s="184"/>
      <c r="G76" s="184"/>
      <c r="H76" s="3"/>
      <c r="I76" s="291"/>
      <c r="J76" s="292"/>
      <c r="L76" s="276">
        <f>IF(+D76&gt;0,1,0)</f>
        <v>0</v>
      </c>
    </row>
    <row r="77" spans="1:12" ht="22.5" customHeight="1">
      <c r="A77" s="284"/>
      <c r="B77" s="60" t="s">
        <v>76</v>
      </c>
      <c r="C77" s="56">
        <v>1250</v>
      </c>
      <c r="D77" s="285"/>
      <c r="E77" s="286" t="s">
        <v>174</v>
      </c>
      <c r="F77" s="639" t="s">
        <v>183</v>
      </c>
      <c r="G77" s="640"/>
      <c r="H77" s="287">
        <f>SUM(C60:C71)+SUM(C74:C76)+SUM(H60:H71)+(H74)</f>
        <v>26970</v>
      </c>
      <c r="I77" s="293">
        <f>SUM(D60:D71)+SUM(D74:D76)+SUM(I60:I71)+I74</f>
        <v>0</v>
      </c>
      <c r="J77" s="294"/>
      <c r="L77" s="295"/>
    </row>
    <row r="78" ht="22.5" customHeight="1">
      <c r="J78" s="296">
        <v>2008.5</v>
      </c>
    </row>
  </sheetData>
  <sheetProtection/>
  <mergeCells count="65">
    <mergeCell ref="F77:G77"/>
    <mergeCell ref="A4:A5"/>
    <mergeCell ref="A47:A48"/>
    <mergeCell ref="F3:F4"/>
    <mergeCell ref="F6:F7"/>
    <mergeCell ref="F46:F47"/>
    <mergeCell ref="F49:F50"/>
    <mergeCell ref="A58:B58"/>
    <mergeCell ref="F58:G58"/>
    <mergeCell ref="A59:D59"/>
    <mergeCell ref="F59:I59"/>
    <mergeCell ref="L59:M59"/>
    <mergeCell ref="A73:D73"/>
    <mergeCell ref="F73:I73"/>
    <mergeCell ref="C52:D52"/>
    <mergeCell ref="F52:J52"/>
    <mergeCell ref="C53:D53"/>
    <mergeCell ref="C54:D54"/>
    <mergeCell ref="C55:D55"/>
    <mergeCell ref="C56:D56"/>
    <mergeCell ref="B49:E49"/>
    <mergeCell ref="G49:J49"/>
    <mergeCell ref="D50:E50"/>
    <mergeCell ref="G50:J50"/>
    <mergeCell ref="B51:E51"/>
    <mergeCell ref="F51:J51"/>
    <mergeCell ref="I45:J45"/>
    <mergeCell ref="B46:E46"/>
    <mergeCell ref="G46:I46"/>
    <mergeCell ref="C47:E47"/>
    <mergeCell ref="H47:J47"/>
    <mergeCell ref="B48:D48"/>
    <mergeCell ref="G48:I48"/>
    <mergeCell ref="A20:D20"/>
    <mergeCell ref="F21:G21"/>
    <mergeCell ref="F22:I22"/>
    <mergeCell ref="A27:D27"/>
    <mergeCell ref="F31:I31"/>
    <mergeCell ref="A44:J44"/>
    <mergeCell ref="A11:D11"/>
    <mergeCell ref="G11:H11"/>
    <mergeCell ref="I11:J11"/>
    <mergeCell ref="G12:H12"/>
    <mergeCell ref="I12:J12"/>
    <mergeCell ref="L15:M15"/>
    <mergeCell ref="B8:E8"/>
    <mergeCell ref="G8:H8"/>
    <mergeCell ref="I8:J8"/>
    <mergeCell ref="G9:H9"/>
    <mergeCell ref="I9:J9"/>
    <mergeCell ref="A10:B10"/>
    <mergeCell ref="G10:H10"/>
    <mergeCell ref="I10:J10"/>
    <mergeCell ref="B5:D5"/>
    <mergeCell ref="G5:I5"/>
    <mergeCell ref="B6:E6"/>
    <mergeCell ref="G6:J6"/>
    <mergeCell ref="D7:E7"/>
    <mergeCell ref="G7:J7"/>
    <mergeCell ref="A1:J1"/>
    <mergeCell ref="I2:J2"/>
    <mergeCell ref="B3:E3"/>
    <mergeCell ref="G3:I3"/>
    <mergeCell ref="C4:E4"/>
    <mergeCell ref="H4:J4"/>
  </mergeCells>
  <printOptions/>
  <pageMargins left="0.66875" right="0.39305555555555555" top="0.5902777777777778" bottom="0.3145833333333333" header="0.5118055555555555" footer="0.1965277777777777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7"/>
  <sheetViews>
    <sheetView showZeros="0" zoomScalePageLayoutView="0" workbookViewId="0" topLeftCell="A1">
      <selection activeCell="A82" sqref="A82"/>
    </sheetView>
  </sheetViews>
  <sheetFormatPr defaultColWidth="9.00390625" defaultRowHeight="24.75" customHeight="1"/>
  <cols>
    <col min="1" max="1" width="9.625" style="1" customWidth="1"/>
    <col min="2" max="2" width="10.625" style="1" customWidth="1"/>
    <col min="3" max="3" width="7.625" style="1" customWidth="1"/>
    <col min="4" max="4" width="8.125" style="1" customWidth="1"/>
    <col min="5" max="5" width="10.625" style="1" customWidth="1"/>
    <col min="6" max="6" width="9.625" style="1" customWidth="1"/>
    <col min="7" max="7" width="10.625" style="1" customWidth="1"/>
    <col min="8" max="8" width="7.625" style="1" customWidth="1"/>
    <col min="9" max="9" width="8.125" style="1" customWidth="1"/>
    <col min="10" max="10" width="10.625" style="1" customWidth="1"/>
    <col min="11" max="14" width="7.625" style="1" customWidth="1"/>
    <col min="15" max="16384" width="9.00390625" style="1" customWidth="1"/>
  </cols>
  <sheetData>
    <row r="1" spans="1:10" ht="28.5" customHeight="1">
      <c r="A1" s="559" t="s">
        <v>184</v>
      </c>
      <c r="B1" s="559"/>
      <c r="C1" s="559"/>
      <c r="D1" s="559"/>
      <c r="E1" s="559"/>
      <c r="F1" s="559"/>
      <c r="G1" s="559"/>
      <c r="H1" s="559"/>
      <c r="I1" s="559"/>
      <c r="J1" s="559"/>
    </row>
    <row r="2" spans="1:10" ht="15.75" customHeight="1">
      <c r="A2" s="147" t="s">
        <v>12</v>
      </c>
      <c r="B2" s="3"/>
      <c r="C2" s="3"/>
      <c r="D2" s="3"/>
      <c r="E2" s="3"/>
      <c r="F2" s="3"/>
      <c r="G2" s="3"/>
      <c r="H2" s="3"/>
      <c r="I2" s="560" t="s">
        <v>13</v>
      </c>
      <c r="J2" s="606"/>
    </row>
    <row r="3" spans="1:12" ht="24" customHeight="1">
      <c r="A3" s="691" t="s">
        <v>18</v>
      </c>
      <c r="B3" s="647"/>
      <c r="C3" s="648"/>
      <c r="D3" s="648"/>
      <c r="E3" s="649"/>
      <c r="F3" s="4" t="s">
        <v>14</v>
      </c>
      <c r="G3" s="650" t="s">
        <v>164</v>
      </c>
      <c r="H3" s="651"/>
      <c r="I3" s="651"/>
      <c r="J3" s="652"/>
      <c r="L3" s="80" t="s">
        <v>7</v>
      </c>
    </row>
    <row r="4" spans="1:13" ht="24" customHeight="1">
      <c r="A4" s="692"/>
      <c r="B4" s="653"/>
      <c r="C4" s="654"/>
      <c r="D4" s="654"/>
      <c r="E4" s="149" t="s">
        <v>2</v>
      </c>
      <c r="F4" s="150" t="s">
        <v>28</v>
      </c>
      <c r="G4" s="655">
        <f>SUM(E8:E19)+SUM(E21:E31)+SUM(E33:E47)+SUM(J18:J47)</f>
        <v>0</v>
      </c>
      <c r="H4" s="656"/>
      <c r="I4" s="150" t="s">
        <v>27</v>
      </c>
      <c r="J4" s="195">
        <f>IF(L4=1,"Ｂ４",IF(L4=2,"Ｂ３",IF(L4=3,"Ｂ２",IF(L4=4,"Ｂ１",IF(L4=5,"Ｂ４厚",IF(L4=6,"Ｂ３厚",IF(L4=7,"Ｂ２厚",0)))))))</f>
        <v>0</v>
      </c>
      <c r="K4" s="83"/>
      <c r="L4" s="82"/>
      <c r="M4" s="83"/>
    </row>
    <row r="5" spans="1:12" ht="7.5" customHeight="1">
      <c r="A5" s="151"/>
      <c r="B5" s="152"/>
      <c r="C5" s="152"/>
      <c r="D5" s="153"/>
      <c r="E5" s="149"/>
      <c r="F5" s="642" t="s">
        <v>5</v>
      </c>
      <c r="G5" s="563"/>
      <c r="H5" s="564"/>
      <c r="I5" s="564"/>
      <c r="J5" s="697"/>
      <c r="L5" s="84" t="s">
        <v>17</v>
      </c>
    </row>
    <row r="6" spans="1:12" ht="18" customHeight="1">
      <c r="A6" s="591" t="s">
        <v>8</v>
      </c>
      <c r="B6" s="657"/>
      <c r="C6" s="31" t="s">
        <v>37</v>
      </c>
      <c r="D6" s="31" t="s">
        <v>38</v>
      </c>
      <c r="E6" s="73" t="s">
        <v>39</v>
      </c>
      <c r="F6" s="695"/>
      <c r="G6" s="698"/>
      <c r="H6" s="699"/>
      <c r="I6" s="699"/>
      <c r="J6" s="700"/>
      <c r="L6" s="83" t="s">
        <v>21</v>
      </c>
    </row>
    <row r="7" spans="1:14" ht="18" customHeight="1">
      <c r="A7" s="593" t="s">
        <v>185</v>
      </c>
      <c r="B7" s="594"/>
      <c r="C7" s="594"/>
      <c r="D7" s="594"/>
      <c r="E7" s="33">
        <f>SUM(D8:D19)</f>
        <v>12480</v>
      </c>
      <c r="F7" s="644" t="s">
        <v>24</v>
      </c>
      <c r="G7" s="658" t="s">
        <v>25</v>
      </c>
      <c r="H7" s="659"/>
      <c r="I7" s="659"/>
      <c r="J7" s="660"/>
      <c r="L7" s="1" t="s">
        <v>23</v>
      </c>
      <c r="M7" s="601" t="s">
        <v>59</v>
      </c>
      <c r="N7" s="601"/>
    </row>
    <row r="8" spans="1:13" ht="18" customHeight="1">
      <c r="A8" s="45" t="s">
        <v>186</v>
      </c>
      <c r="B8" s="40" t="s">
        <v>187</v>
      </c>
      <c r="C8" s="42" t="s">
        <v>88</v>
      </c>
      <c r="D8" s="37">
        <v>870</v>
      </c>
      <c r="E8" s="154"/>
      <c r="F8" s="696"/>
      <c r="G8" s="155" t="s">
        <v>188</v>
      </c>
      <c r="H8" s="155"/>
      <c r="I8" s="10"/>
      <c r="J8" s="197"/>
      <c r="L8" s="1" t="s">
        <v>26</v>
      </c>
      <c r="M8" s="88">
        <f aca="true" t="shared" si="0" ref="M8:M19">ROUNDUP(IF($L$4=1,E8/2000,IF($L$4=2,E8/1000,IF($L$4=3,E8/500,IF($L$4=4,E8/250,IF($L$4=5,E8/1000,IF($L$4=6,E8/500,IF($L$4=7,E8/250))))))),0)</f>
        <v>0</v>
      </c>
    </row>
    <row r="9" spans="1:13" ht="18" customHeight="1">
      <c r="A9" s="41"/>
      <c r="B9" s="35" t="s">
        <v>189</v>
      </c>
      <c r="C9" s="42" t="s">
        <v>88</v>
      </c>
      <c r="D9" s="37">
        <v>340</v>
      </c>
      <c r="E9" s="154"/>
      <c r="F9" s="7" t="s">
        <v>31</v>
      </c>
      <c r="G9" s="661" t="s">
        <v>32</v>
      </c>
      <c r="H9" s="662"/>
      <c r="I9" s="662"/>
      <c r="J9" s="663"/>
      <c r="L9" s="1" t="s">
        <v>30</v>
      </c>
      <c r="M9" s="89">
        <f t="shared" si="0"/>
        <v>0</v>
      </c>
    </row>
    <row r="10" spans="1:13" ht="18" customHeight="1">
      <c r="A10" s="41"/>
      <c r="B10" s="156" t="s">
        <v>190</v>
      </c>
      <c r="C10" s="42" t="s">
        <v>88</v>
      </c>
      <c r="D10" s="157">
        <v>1020</v>
      </c>
      <c r="E10" s="154"/>
      <c r="F10" s="8" t="s">
        <v>51</v>
      </c>
      <c r="G10" s="158" t="s">
        <v>191</v>
      </c>
      <c r="H10" s="159" t="s">
        <v>33</v>
      </c>
      <c r="I10" s="198"/>
      <c r="J10" s="199"/>
      <c r="L10" s="1" t="s">
        <v>34</v>
      </c>
      <c r="M10" s="89">
        <f t="shared" si="0"/>
        <v>0</v>
      </c>
    </row>
    <row r="11" spans="1:13" ht="18" customHeight="1">
      <c r="A11" s="41"/>
      <c r="B11" s="35" t="s">
        <v>192</v>
      </c>
      <c r="C11" s="42" t="s">
        <v>88</v>
      </c>
      <c r="D11" s="37">
        <v>820</v>
      </c>
      <c r="E11" s="154"/>
      <c r="F11" s="664" t="s">
        <v>193</v>
      </c>
      <c r="G11" s="665"/>
      <c r="H11" s="160" t="s">
        <v>35</v>
      </c>
      <c r="I11" s="200">
        <f>ROUNDUP(IF($L$4=1,G4/2000,IF($L$4=2,G4/1000,IF($L$4=3,G4/500,IF($L$4=4,G4/250,IF($L$4=5,G4/1000,IF($L$4=6,G4/500,IF($L$4=7,G4/250))))))),0)</f>
        <v>0</v>
      </c>
      <c r="J11" s="201">
        <f>IF(I11=1,500,IF(I11=2,800,IF(I11=3,1000,IF(I11=4,1200,IF(I11=5,1400,IF(I11&lt;10,I11*200,IF(I11=10,2400,IF(I11&gt;10,(I11-10)*100+2400,0))))))))</f>
        <v>0</v>
      </c>
      <c r="L11" s="1" t="s">
        <v>36</v>
      </c>
      <c r="M11" s="89">
        <f t="shared" si="0"/>
        <v>0</v>
      </c>
    </row>
    <row r="12" spans="1:13" ht="18" customHeight="1">
      <c r="A12" s="41"/>
      <c r="B12" s="40" t="s">
        <v>194</v>
      </c>
      <c r="C12" s="42" t="s">
        <v>88</v>
      </c>
      <c r="D12" s="37">
        <v>3850</v>
      </c>
      <c r="E12" s="154"/>
      <c r="F12" s="161"/>
      <c r="G12" s="162"/>
      <c r="H12" s="160" t="s">
        <v>40</v>
      </c>
      <c r="I12" s="202">
        <f>SUM(M8:M47)+SUM(N18:N46)</f>
        <v>0</v>
      </c>
      <c r="J12" s="201">
        <f>I12*200</f>
        <v>0</v>
      </c>
      <c r="K12" s="203"/>
      <c r="L12" s="1" t="s">
        <v>41</v>
      </c>
      <c r="M12" s="89">
        <f t="shared" si="0"/>
        <v>0</v>
      </c>
    </row>
    <row r="13" spans="1:13" ht="18" customHeight="1">
      <c r="A13" s="41"/>
      <c r="B13" s="40" t="s">
        <v>195</v>
      </c>
      <c r="C13" s="42" t="s">
        <v>88</v>
      </c>
      <c r="D13" s="37">
        <v>1350</v>
      </c>
      <c r="E13" s="154"/>
      <c r="F13" s="161"/>
      <c r="G13" s="162"/>
      <c r="H13" s="160" t="s">
        <v>43</v>
      </c>
      <c r="I13" s="204">
        <v>0.05</v>
      </c>
      <c r="J13" s="205"/>
      <c r="M13" s="89">
        <f t="shared" si="0"/>
        <v>0</v>
      </c>
    </row>
    <row r="14" spans="1:13" ht="18" customHeight="1">
      <c r="A14" s="41"/>
      <c r="B14" s="40" t="s">
        <v>196</v>
      </c>
      <c r="C14" s="42" t="s">
        <v>88</v>
      </c>
      <c r="D14" s="37">
        <v>550</v>
      </c>
      <c r="E14" s="154"/>
      <c r="F14" s="163"/>
      <c r="G14" s="164"/>
      <c r="H14" s="165" t="s">
        <v>183</v>
      </c>
      <c r="I14" s="206"/>
      <c r="J14" s="207"/>
      <c r="M14" s="89">
        <f t="shared" si="0"/>
        <v>0</v>
      </c>
    </row>
    <row r="15" spans="1:13" ht="18" customHeight="1">
      <c r="A15" s="41"/>
      <c r="B15" s="40" t="s">
        <v>197</v>
      </c>
      <c r="C15" s="42" t="s">
        <v>88</v>
      </c>
      <c r="D15" s="37">
        <v>850</v>
      </c>
      <c r="E15" s="154"/>
      <c r="F15" s="166"/>
      <c r="J15" s="208" t="s">
        <v>198</v>
      </c>
      <c r="M15" s="89">
        <f t="shared" si="0"/>
        <v>0</v>
      </c>
    </row>
    <row r="16" spans="1:13" ht="18" customHeight="1">
      <c r="A16" s="41"/>
      <c r="B16" s="40" t="s">
        <v>199</v>
      </c>
      <c r="C16" s="42" t="s">
        <v>88</v>
      </c>
      <c r="D16" s="37">
        <v>630</v>
      </c>
      <c r="E16" s="154"/>
      <c r="F16" s="591" t="s">
        <v>8</v>
      </c>
      <c r="G16" s="657"/>
      <c r="H16" s="31" t="s">
        <v>37</v>
      </c>
      <c r="I16" s="31" t="s">
        <v>38</v>
      </c>
      <c r="J16" s="209" t="s">
        <v>39</v>
      </c>
      <c r="M16" s="89">
        <f t="shared" si="0"/>
        <v>0</v>
      </c>
    </row>
    <row r="17" spans="1:13" ht="18" customHeight="1">
      <c r="A17" s="41"/>
      <c r="B17" s="35" t="s">
        <v>200</v>
      </c>
      <c r="C17" s="42" t="s">
        <v>88</v>
      </c>
      <c r="D17" s="157">
        <v>1300</v>
      </c>
      <c r="E17" s="154"/>
      <c r="F17" s="593" t="s">
        <v>201</v>
      </c>
      <c r="G17" s="594"/>
      <c r="H17" s="594"/>
      <c r="I17" s="594"/>
      <c r="J17" s="33">
        <f>SUM(I18:I47)</f>
        <v>34810</v>
      </c>
      <c r="M17" s="89">
        <f t="shared" si="0"/>
        <v>0</v>
      </c>
    </row>
    <row r="18" spans="1:14" ht="18" customHeight="1">
      <c r="A18" s="41"/>
      <c r="B18" s="40" t="s">
        <v>202</v>
      </c>
      <c r="C18" s="167" t="s">
        <v>157</v>
      </c>
      <c r="D18" s="157">
        <v>650</v>
      </c>
      <c r="E18" s="154"/>
      <c r="F18" s="45" t="s">
        <v>203</v>
      </c>
      <c r="G18" s="168" t="s">
        <v>204</v>
      </c>
      <c r="H18" s="42" t="s">
        <v>174</v>
      </c>
      <c r="I18" s="37">
        <v>1150</v>
      </c>
      <c r="J18" s="154"/>
      <c r="K18" s="210">
        <f>SUM(J18:J24)</f>
        <v>0</v>
      </c>
      <c r="M18" s="89">
        <f t="shared" si="0"/>
        <v>0</v>
      </c>
      <c r="N18" s="88">
        <f>ROUNDUP(IF($L$4=1,K18/2000,IF($L$4=2,K18/1000,IF($L$4=3,K18/500,IF($L$4=4,K18/250,IF($L$4=5,K18/1000,IF($L$4=6,K18/500,IF($L$4=7,K18/250))))))),0)</f>
        <v>0</v>
      </c>
    </row>
    <row r="19" spans="1:14" ht="18" customHeight="1">
      <c r="A19" s="44"/>
      <c r="B19" s="169" t="s">
        <v>205</v>
      </c>
      <c r="C19" s="170" t="s">
        <v>206</v>
      </c>
      <c r="D19" s="157">
        <v>250</v>
      </c>
      <c r="E19" s="154"/>
      <c r="F19" s="41"/>
      <c r="G19" s="168" t="s">
        <v>207</v>
      </c>
      <c r="H19" s="42" t="s">
        <v>174</v>
      </c>
      <c r="I19" s="37">
        <v>2400</v>
      </c>
      <c r="J19" s="154"/>
      <c r="M19" s="90">
        <f t="shared" si="0"/>
        <v>0</v>
      </c>
      <c r="N19" s="19"/>
    </row>
    <row r="20" spans="1:14" ht="18" customHeight="1">
      <c r="A20" s="593" t="s">
        <v>208</v>
      </c>
      <c r="B20" s="594"/>
      <c r="C20" s="594"/>
      <c r="D20" s="594"/>
      <c r="E20" s="33">
        <f>SUM(D21:D31)</f>
        <v>44220</v>
      </c>
      <c r="F20" s="41"/>
      <c r="G20" s="168" t="s">
        <v>209</v>
      </c>
      <c r="H20" s="42" t="s">
        <v>174</v>
      </c>
      <c r="I20" s="37">
        <v>2750</v>
      </c>
      <c r="J20" s="154"/>
      <c r="N20" s="211"/>
    </row>
    <row r="21" spans="1:14" ht="18" customHeight="1">
      <c r="A21" s="45" t="s">
        <v>210</v>
      </c>
      <c r="B21" s="40" t="s">
        <v>211</v>
      </c>
      <c r="C21" s="170" t="s">
        <v>212</v>
      </c>
      <c r="D21" s="157">
        <v>1100</v>
      </c>
      <c r="E21" s="154"/>
      <c r="F21" s="41"/>
      <c r="G21" s="171" t="s">
        <v>213</v>
      </c>
      <c r="H21" s="42" t="s">
        <v>174</v>
      </c>
      <c r="I21" s="37">
        <v>1960</v>
      </c>
      <c r="J21" s="154"/>
      <c r="M21" s="88">
        <f aca="true" t="shared" si="1" ref="M21:M31">ROUNDUP(IF($L$4=1,E21/2000,IF($L$4=2,E21/1000,IF($L$4=3,E21/500,IF($L$4=4,E21/250,IF($L$4=5,E21/1000,IF($L$4=6,E21/500,IF($L$4=7,E21/250))))))),0)</f>
        <v>0</v>
      </c>
      <c r="N21" s="211"/>
    </row>
    <row r="22" spans="1:14" ht="18" customHeight="1">
      <c r="A22" s="44"/>
      <c r="B22" s="40" t="s">
        <v>214</v>
      </c>
      <c r="C22" s="42" t="s">
        <v>105</v>
      </c>
      <c r="D22" s="157">
        <v>9500</v>
      </c>
      <c r="E22" s="154"/>
      <c r="F22" s="41"/>
      <c r="G22" s="172" t="s">
        <v>215</v>
      </c>
      <c r="H22" s="42" t="s">
        <v>174</v>
      </c>
      <c r="I22" s="37">
        <v>2160</v>
      </c>
      <c r="J22" s="154"/>
      <c r="M22" s="89">
        <f t="shared" si="1"/>
        <v>0</v>
      </c>
      <c r="N22" s="211"/>
    </row>
    <row r="23" spans="1:14" ht="18" customHeight="1">
      <c r="A23" s="173" t="s">
        <v>216</v>
      </c>
      <c r="B23" s="172" t="s">
        <v>217</v>
      </c>
      <c r="C23" s="42" t="s">
        <v>62</v>
      </c>
      <c r="D23" s="157">
        <v>4900</v>
      </c>
      <c r="E23" s="154"/>
      <c r="F23" s="41"/>
      <c r="G23" s="168" t="s">
        <v>218</v>
      </c>
      <c r="H23" s="42" t="s">
        <v>174</v>
      </c>
      <c r="I23" s="37">
        <v>1700</v>
      </c>
      <c r="J23" s="154"/>
      <c r="M23" s="89">
        <f t="shared" si="1"/>
        <v>0</v>
      </c>
      <c r="N23" s="211"/>
    </row>
    <row r="24" spans="1:14" ht="18" customHeight="1">
      <c r="A24" s="44"/>
      <c r="B24" s="40" t="s">
        <v>219</v>
      </c>
      <c r="C24" s="42" t="s">
        <v>220</v>
      </c>
      <c r="D24" s="157">
        <v>1480</v>
      </c>
      <c r="E24" s="154"/>
      <c r="F24" s="44"/>
      <c r="G24" s="40" t="s">
        <v>221</v>
      </c>
      <c r="H24" s="42" t="s">
        <v>174</v>
      </c>
      <c r="I24" s="37">
        <v>780</v>
      </c>
      <c r="J24" s="154"/>
      <c r="M24" s="89">
        <f t="shared" si="1"/>
        <v>0</v>
      </c>
      <c r="N24" s="212"/>
    </row>
    <row r="25" spans="1:14" ht="18" customHeight="1">
      <c r="A25" s="49" t="s">
        <v>222</v>
      </c>
      <c r="B25" s="40" t="s">
        <v>223</v>
      </c>
      <c r="C25" s="42" t="s">
        <v>105</v>
      </c>
      <c r="D25" s="157">
        <v>9500</v>
      </c>
      <c r="E25" s="154"/>
      <c r="F25" s="174" t="s">
        <v>224</v>
      </c>
      <c r="G25" s="35" t="s">
        <v>225</v>
      </c>
      <c r="H25" s="42"/>
      <c r="I25" s="37">
        <v>1200</v>
      </c>
      <c r="J25" s="154"/>
      <c r="M25" s="89">
        <f t="shared" si="1"/>
        <v>0</v>
      </c>
      <c r="N25" s="88">
        <f aca="true" t="shared" si="2" ref="N25:N46">ROUNDUP(IF($L$4=1,J25/2000,IF($L$4=2,J25/1000,IF($L$4=3,J25/500,IF($L$4=4,J25/250,IF($L$4=5,J25/1000,IF($L$4=6,J25/500,IF($L$4=7,J25/250))))))),0)</f>
        <v>0</v>
      </c>
    </row>
    <row r="26" spans="1:14" ht="18" customHeight="1">
      <c r="A26" s="45" t="s">
        <v>226</v>
      </c>
      <c r="B26" s="172" t="s">
        <v>227</v>
      </c>
      <c r="C26" s="42" t="s">
        <v>228</v>
      </c>
      <c r="D26" s="157">
        <v>7160</v>
      </c>
      <c r="E26" s="154"/>
      <c r="F26" s="41"/>
      <c r="G26" s="171" t="s">
        <v>229</v>
      </c>
      <c r="H26" s="42"/>
      <c r="I26" s="37">
        <v>2030</v>
      </c>
      <c r="J26" s="154"/>
      <c r="M26" s="89">
        <f t="shared" si="1"/>
        <v>0</v>
      </c>
      <c r="N26" s="89">
        <f t="shared" si="2"/>
        <v>0</v>
      </c>
    </row>
    <row r="27" spans="1:14" ht="18" customHeight="1">
      <c r="A27" s="44"/>
      <c r="B27" s="40" t="s">
        <v>230</v>
      </c>
      <c r="C27" s="42" t="s">
        <v>231</v>
      </c>
      <c r="D27" s="157">
        <v>2500</v>
      </c>
      <c r="E27" s="154"/>
      <c r="F27" s="41"/>
      <c r="G27" s="40" t="s">
        <v>232</v>
      </c>
      <c r="H27" s="42"/>
      <c r="I27" s="37">
        <v>360</v>
      </c>
      <c r="J27" s="154"/>
      <c r="M27" s="89">
        <f t="shared" si="1"/>
        <v>0</v>
      </c>
      <c r="N27" s="89">
        <f t="shared" si="2"/>
        <v>0</v>
      </c>
    </row>
    <row r="28" spans="1:14" ht="18" customHeight="1">
      <c r="A28" s="45" t="s">
        <v>233</v>
      </c>
      <c r="B28" s="172" t="s">
        <v>234</v>
      </c>
      <c r="C28" s="42" t="s">
        <v>235</v>
      </c>
      <c r="D28" s="157">
        <v>930</v>
      </c>
      <c r="E28" s="154"/>
      <c r="F28" s="41"/>
      <c r="G28" s="167" t="s">
        <v>236</v>
      </c>
      <c r="H28" s="42"/>
      <c r="I28" s="37">
        <v>400</v>
      </c>
      <c r="J28" s="154"/>
      <c r="M28" s="89">
        <f t="shared" si="1"/>
        <v>0</v>
      </c>
      <c r="N28" s="89">
        <f t="shared" si="2"/>
        <v>0</v>
      </c>
    </row>
    <row r="29" spans="1:14" ht="18" customHeight="1">
      <c r="A29" s="41"/>
      <c r="B29" s="156" t="s">
        <v>237</v>
      </c>
      <c r="C29" s="42" t="s">
        <v>88</v>
      </c>
      <c r="D29" s="157">
        <v>2450</v>
      </c>
      <c r="E29" s="154"/>
      <c r="F29" s="41"/>
      <c r="G29" s="40" t="s">
        <v>238</v>
      </c>
      <c r="H29" s="42"/>
      <c r="I29" s="37">
        <v>3000</v>
      </c>
      <c r="J29" s="154"/>
      <c r="M29" s="89">
        <f t="shared" si="1"/>
        <v>0</v>
      </c>
      <c r="N29" s="89">
        <f t="shared" si="2"/>
        <v>0</v>
      </c>
    </row>
    <row r="30" spans="1:14" ht="18" customHeight="1">
      <c r="A30" s="41"/>
      <c r="B30" s="35" t="s">
        <v>239</v>
      </c>
      <c r="C30" s="42" t="s">
        <v>88</v>
      </c>
      <c r="D30" s="157">
        <v>3960</v>
      </c>
      <c r="E30" s="154"/>
      <c r="F30" s="41"/>
      <c r="G30" s="171" t="s">
        <v>240</v>
      </c>
      <c r="H30" s="42"/>
      <c r="I30" s="37">
        <v>1980</v>
      </c>
      <c r="J30" s="154"/>
      <c r="M30" s="89">
        <f t="shared" si="1"/>
        <v>0</v>
      </c>
      <c r="N30" s="89">
        <f t="shared" si="2"/>
        <v>0</v>
      </c>
    </row>
    <row r="31" spans="1:14" ht="18" customHeight="1">
      <c r="A31" s="44"/>
      <c r="B31" s="35" t="s">
        <v>241</v>
      </c>
      <c r="C31" s="42" t="s">
        <v>88</v>
      </c>
      <c r="D31" s="157">
        <v>740</v>
      </c>
      <c r="E31" s="154"/>
      <c r="F31" s="41"/>
      <c r="G31" s="172" t="s">
        <v>242</v>
      </c>
      <c r="H31" s="42"/>
      <c r="I31" s="37">
        <v>2400</v>
      </c>
      <c r="J31" s="154"/>
      <c r="M31" s="90">
        <f t="shared" si="1"/>
        <v>0</v>
      </c>
      <c r="N31" s="89">
        <f t="shared" si="2"/>
        <v>0</v>
      </c>
    </row>
    <row r="32" spans="1:14" ht="18" customHeight="1">
      <c r="A32" s="593" t="s">
        <v>243</v>
      </c>
      <c r="B32" s="594"/>
      <c r="C32" s="594"/>
      <c r="D32" s="594"/>
      <c r="E32" s="33">
        <f>SUM(D33:D47)</f>
        <v>40390</v>
      </c>
      <c r="F32" s="41"/>
      <c r="G32" s="35" t="s">
        <v>244</v>
      </c>
      <c r="H32" s="42"/>
      <c r="I32" s="37">
        <v>950</v>
      </c>
      <c r="J32" s="154"/>
      <c r="N32" s="89">
        <f t="shared" si="2"/>
        <v>0</v>
      </c>
    </row>
    <row r="33" spans="1:14" ht="18" customHeight="1">
      <c r="A33" s="45" t="s">
        <v>245</v>
      </c>
      <c r="B33" s="40" t="s">
        <v>246</v>
      </c>
      <c r="C33" s="42" t="s">
        <v>95</v>
      </c>
      <c r="D33" s="37">
        <v>1760</v>
      </c>
      <c r="E33" s="175"/>
      <c r="F33" s="41"/>
      <c r="G33" s="40" t="s">
        <v>247</v>
      </c>
      <c r="H33" s="42"/>
      <c r="I33" s="37">
        <v>280</v>
      </c>
      <c r="J33" s="154"/>
      <c r="M33" s="88">
        <f>ROUNDUP(IF($L$4=1,E33/2000,IF($L$4=2,E33/1000,IF($L$4=3,E33/500,IF($L$4=4,E33/250,IF($L$4=5,E33/1000,IF($L$4=6,E33/500,IF($L$4=7,E33/250))))))),0)</f>
        <v>0</v>
      </c>
      <c r="N33" s="89">
        <f t="shared" si="2"/>
        <v>0</v>
      </c>
    </row>
    <row r="34" spans="1:14" ht="18" customHeight="1">
      <c r="A34" s="44"/>
      <c r="B34" s="40" t="s">
        <v>248</v>
      </c>
      <c r="C34" s="42" t="s">
        <v>88</v>
      </c>
      <c r="D34" s="37">
        <v>5430</v>
      </c>
      <c r="E34" s="176"/>
      <c r="F34" s="41"/>
      <c r="G34" s="40" t="s">
        <v>249</v>
      </c>
      <c r="H34" s="42"/>
      <c r="I34" s="37">
        <v>160</v>
      </c>
      <c r="J34" s="154"/>
      <c r="M34" s="89">
        <f>ROUNDUP(IF($L$4=1,E34/2000,IF($L$4=2,E34/1000,IF($L$4=3,E34/500,IF($L$4=4,E34/250,IF($L$4=5,E34/1000,IF($L$4=6,E34/500,IF($L$4=7,E34/250))))))),0)</f>
        <v>0</v>
      </c>
      <c r="N34" s="89">
        <f t="shared" si="2"/>
        <v>0</v>
      </c>
    </row>
    <row r="35" spans="1:14" ht="18" customHeight="1">
      <c r="A35" s="177" t="s">
        <v>250</v>
      </c>
      <c r="B35" s="156" t="s">
        <v>251</v>
      </c>
      <c r="C35" s="42" t="s">
        <v>252</v>
      </c>
      <c r="D35" s="157">
        <v>3900</v>
      </c>
      <c r="E35" s="176"/>
      <c r="F35" s="41"/>
      <c r="G35" s="40" t="s">
        <v>253</v>
      </c>
      <c r="H35" s="42"/>
      <c r="I35" s="37">
        <v>300</v>
      </c>
      <c r="J35" s="154"/>
      <c r="M35" s="89">
        <f>ROUNDUP(IF($L$4=1,E35/2000,IF($L$4=2,E35/1000,IF($L$4=3,E35/500,IF($L$4=4,E35/250,IF($L$4=5,E35/1000,IF($L$4=6,E35/500,IF($L$4=7,E35/250))))))),0)</f>
        <v>0</v>
      </c>
      <c r="N35" s="89">
        <f t="shared" si="2"/>
        <v>0</v>
      </c>
    </row>
    <row r="36" spans="1:14" ht="18" customHeight="1">
      <c r="A36" s="44"/>
      <c r="B36" s="40" t="s">
        <v>254</v>
      </c>
      <c r="C36" s="42" t="s">
        <v>252</v>
      </c>
      <c r="D36" s="37">
        <v>3600</v>
      </c>
      <c r="E36" s="176"/>
      <c r="F36" s="41"/>
      <c r="G36" s="156" t="s">
        <v>255</v>
      </c>
      <c r="H36" s="169"/>
      <c r="I36" s="157">
        <v>1600</v>
      </c>
      <c r="J36" s="213"/>
      <c r="M36" s="89">
        <f>ROUNDUP(IF($L$4=1,E36/2000,IF($L$4=2,E36/1000,IF($L$4=3,E36/500,IF($L$4=4,E36/250,IF($L$4=5,E36/1000,IF($L$4=6,E36/500,IF($L$4=7,E36/250))))))),0)</f>
        <v>0</v>
      </c>
      <c r="N36" s="89">
        <f t="shared" si="2"/>
        <v>0</v>
      </c>
    </row>
    <row r="37" spans="1:14" ht="18" customHeight="1">
      <c r="A37" s="45" t="s">
        <v>256</v>
      </c>
      <c r="B37" s="172" t="s">
        <v>257</v>
      </c>
      <c r="C37" s="42" t="s">
        <v>258</v>
      </c>
      <c r="D37" s="37">
        <v>3500</v>
      </c>
      <c r="E37" s="176"/>
      <c r="F37" s="41"/>
      <c r="G37" s="156" t="s">
        <v>259</v>
      </c>
      <c r="H37" s="169"/>
      <c r="I37" s="157">
        <v>1430</v>
      </c>
      <c r="J37" s="213"/>
      <c r="K37" s="210">
        <f>SUM(E37:E41)</f>
        <v>0</v>
      </c>
      <c r="M37" s="90">
        <f>ROUNDUP(IF($L$4=1,K37/2000,IF($L$4=2,K37/1000,IF($L$4=3,K37/500,IF($L$4=4,K37/250,IF($L$4=5,K37/1000,IF($L$4=6,K37/500,IF($L$4=7,K37/250))))))),0)</f>
        <v>0</v>
      </c>
      <c r="N37" s="89">
        <f t="shared" si="2"/>
        <v>0</v>
      </c>
    </row>
    <row r="38" spans="1:14" s="146" customFormat="1" ht="18" customHeight="1">
      <c r="A38" s="41"/>
      <c r="B38" s="156" t="s">
        <v>260</v>
      </c>
      <c r="C38" s="42" t="s">
        <v>258</v>
      </c>
      <c r="D38" s="37">
        <v>1500</v>
      </c>
      <c r="E38" s="176"/>
      <c r="F38" s="41"/>
      <c r="G38" s="169" t="s">
        <v>261</v>
      </c>
      <c r="H38" s="169"/>
      <c r="I38" s="157">
        <v>820</v>
      </c>
      <c r="J38" s="154"/>
      <c r="M38" s="214"/>
      <c r="N38" s="89">
        <f t="shared" si="2"/>
        <v>0</v>
      </c>
    </row>
    <row r="39" spans="1:14" s="146" customFormat="1" ht="18" customHeight="1">
      <c r="A39" s="41"/>
      <c r="B39" s="40" t="s">
        <v>262</v>
      </c>
      <c r="C39" s="42" t="s">
        <v>258</v>
      </c>
      <c r="D39" s="37">
        <v>5150</v>
      </c>
      <c r="E39" s="176"/>
      <c r="F39" s="41"/>
      <c r="G39" s="169" t="s">
        <v>263</v>
      </c>
      <c r="H39" s="169"/>
      <c r="I39" s="157">
        <v>360</v>
      </c>
      <c r="J39" s="215"/>
      <c r="M39" s="216"/>
      <c r="N39" s="89">
        <f t="shared" si="2"/>
        <v>0</v>
      </c>
    </row>
    <row r="40" spans="1:14" s="146" customFormat="1" ht="18" customHeight="1">
      <c r="A40" s="41"/>
      <c r="B40" s="35" t="s">
        <v>264</v>
      </c>
      <c r="C40" s="42" t="s">
        <v>258</v>
      </c>
      <c r="D40" s="37">
        <v>1850</v>
      </c>
      <c r="E40" s="176"/>
      <c r="F40" s="41"/>
      <c r="G40" s="156" t="s">
        <v>265</v>
      </c>
      <c r="H40" s="169"/>
      <c r="I40" s="157">
        <v>880</v>
      </c>
      <c r="J40" s="215"/>
      <c r="M40" s="216"/>
      <c r="N40" s="89">
        <f t="shared" si="2"/>
        <v>0</v>
      </c>
    </row>
    <row r="41" spans="1:14" s="146" customFormat="1" ht="18" customHeight="1">
      <c r="A41" s="44"/>
      <c r="B41" s="40" t="s">
        <v>266</v>
      </c>
      <c r="C41" s="42" t="s">
        <v>258</v>
      </c>
      <c r="D41" s="37">
        <v>800</v>
      </c>
      <c r="E41" s="176"/>
      <c r="F41" s="41"/>
      <c r="G41" s="178" t="s">
        <v>267</v>
      </c>
      <c r="H41" s="169"/>
      <c r="I41" s="157">
        <v>450</v>
      </c>
      <c r="J41" s="215"/>
      <c r="M41" s="217"/>
      <c r="N41" s="89">
        <f t="shared" si="2"/>
        <v>0</v>
      </c>
    </row>
    <row r="42" spans="1:14" s="146" customFormat="1" ht="18" customHeight="1">
      <c r="A42" s="49" t="s">
        <v>268</v>
      </c>
      <c r="B42" s="40" t="s">
        <v>269</v>
      </c>
      <c r="C42" s="42" t="s">
        <v>270</v>
      </c>
      <c r="D42" s="37">
        <v>2400</v>
      </c>
      <c r="E42" s="176"/>
      <c r="F42" s="41"/>
      <c r="G42" s="156" t="s">
        <v>271</v>
      </c>
      <c r="H42" s="169"/>
      <c r="I42" s="157">
        <v>420</v>
      </c>
      <c r="J42" s="215"/>
      <c r="M42" s="88">
        <f aca="true" t="shared" si="3" ref="M42:M47">ROUNDUP(IF($L$4=1,E42/2000,IF($L$4=2,E42/1000,IF($L$4=3,E42/500,IF($L$4=4,E42/250,IF($L$4=5,E42/1000,IF($L$4=6,E42/500,IF($L$4=7,E42/250))))))),0)</f>
        <v>0</v>
      </c>
      <c r="N42" s="89">
        <f t="shared" si="2"/>
        <v>0</v>
      </c>
    </row>
    <row r="43" spans="1:14" ht="18" customHeight="1">
      <c r="A43" s="174" t="s">
        <v>272</v>
      </c>
      <c r="B43" s="40" t="s">
        <v>273</v>
      </c>
      <c r="C43" s="42" t="s">
        <v>252</v>
      </c>
      <c r="D43" s="157">
        <v>2400</v>
      </c>
      <c r="E43" s="176"/>
      <c r="F43" s="41"/>
      <c r="G43" s="169" t="s">
        <v>274</v>
      </c>
      <c r="H43" s="169"/>
      <c r="I43" s="157">
        <v>850</v>
      </c>
      <c r="J43" s="215"/>
      <c r="M43" s="89">
        <f t="shared" si="3"/>
        <v>0</v>
      </c>
      <c r="N43" s="89">
        <f t="shared" si="2"/>
        <v>0</v>
      </c>
    </row>
    <row r="44" spans="1:14" ht="18" customHeight="1">
      <c r="A44" s="41"/>
      <c r="B44" s="172" t="s">
        <v>275</v>
      </c>
      <c r="C44" s="42" t="s">
        <v>77</v>
      </c>
      <c r="D44" s="157">
        <v>4900</v>
      </c>
      <c r="E44" s="176"/>
      <c r="F44" s="41"/>
      <c r="G44" s="156" t="s">
        <v>276</v>
      </c>
      <c r="H44" s="169"/>
      <c r="I44" s="157">
        <v>580</v>
      </c>
      <c r="J44" s="215"/>
      <c r="M44" s="89">
        <f t="shared" si="3"/>
        <v>0</v>
      </c>
      <c r="N44" s="89">
        <f t="shared" si="2"/>
        <v>0</v>
      </c>
    </row>
    <row r="45" spans="1:14" ht="18" customHeight="1">
      <c r="A45" s="44"/>
      <c r="B45" s="156" t="s">
        <v>277</v>
      </c>
      <c r="C45" s="169" t="s">
        <v>77</v>
      </c>
      <c r="D45" s="157">
        <v>1050</v>
      </c>
      <c r="E45" s="176"/>
      <c r="F45" s="41"/>
      <c r="G45" s="156" t="s">
        <v>278</v>
      </c>
      <c r="H45" s="169"/>
      <c r="I45" s="157">
        <v>680</v>
      </c>
      <c r="J45" s="215"/>
      <c r="M45" s="89">
        <f t="shared" si="3"/>
        <v>0</v>
      </c>
      <c r="N45" s="89">
        <f t="shared" si="2"/>
        <v>0</v>
      </c>
    </row>
    <row r="46" spans="1:14" ht="18" customHeight="1">
      <c r="A46" s="45" t="s">
        <v>279</v>
      </c>
      <c r="B46" s="156" t="s">
        <v>280</v>
      </c>
      <c r="C46" s="169" t="s">
        <v>281</v>
      </c>
      <c r="D46" s="157">
        <v>1110</v>
      </c>
      <c r="E46" s="176"/>
      <c r="F46" s="179"/>
      <c r="G46" s="180" t="s">
        <v>282</v>
      </c>
      <c r="H46" s="181"/>
      <c r="I46" s="182">
        <v>780</v>
      </c>
      <c r="J46" s="218"/>
      <c r="M46" s="89">
        <f t="shared" si="3"/>
        <v>0</v>
      </c>
      <c r="N46" s="90">
        <f t="shared" si="2"/>
        <v>0</v>
      </c>
    </row>
    <row r="47" spans="1:14" ht="18" customHeight="1">
      <c r="A47" s="78"/>
      <c r="B47" s="181" t="s">
        <v>283</v>
      </c>
      <c r="C47" s="181" t="s">
        <v>270</v>
      </c>
      <c r="D47" s="182">
        <v>1040</v>
      </c>
      <c r="E47" s="183"/>
      <c r="F47" s="184"/>
      <c r="G47" s="185"/>
      <c r="H47" s="186"/>
      <c r="I47" s="219"/>
      <c r="J47" s="220" t="s">
        <v>74</v>
      </c>
      <c r="M47" s="90">
        <f t="shared" si="3"/>
        <v>0</v>
      </c>
      <c r="N47" s="19"/>
    </row>
    <row r="48" spans="1:10" ht="30" customHeight="1">
      <c r="A48" s="559" t="s">
        <v>184</v>
      </c>
      <c r="B48" s="559"/>
      <c r="C48" s="559"/>
      <c r="D48" s="559"/>
      <c r="E48" s="559"/>
      <c r="F48" s="559"/>
      <c r="G48" s="559"/>
      <c r="H48" s="559"/>
      <c r="I48" s="559"/>
      <c r="J48" s="559"/>
    </row>
    <row r="49" spans="1:12" ht="30" customHeight="1">
      <c r="A49" s="2" t="s">
        <v>163</v>
      </c>
      <c r="B49" s="3"/>
      <c r="C49" s="3"/>
      <c r="D49" s="3"/>
      <c r="E49" s="3"/>
      <c r="F49" s="3"/>
      <c r="G49" s="3"/>
      <c r="H49" s="3"/>
      <c r="I49" s="560" t="s">
        <v>13</v>
      </c>
      <c r="J49" s="606"/>
      <c r="L49" s="80" t="s">
        <v>7</v>
      </c>
    </row>
    <row r="50" spans="1:12" ht="27.75" customHeight="1">
      <c r="A50" s="4" t="s">
        <v>14</v>
      </c>
      <c r="B50" s="666" t="s">
        <v>284</v>
      </c>
      <c r="C50" s="666"/>
      <c r="D50" s="666"/>
      <c r="E50" s="667"/>
      <c r="F50" s="642" t="s">
        <v>16</v>
      </c>
      <c r="G50" s="668"/>
      <c r="H50" s="669"/>
      <c r="I50" s="669"/>
      <c r="J50" s="81" t="s">
        <v>2</v>
      </c>
      <c r="L50" s="82"/>
    </row>
    <row r="51" spans="1:13" ht="27.75" customHeight="1">
      <c r="A51" s="641" t="s">
        <v>18</v>
      </c>
      <c r="B51" s="670"/>
      <c r="C51" s="575"/>
      <c r="D51" s="575"/>
      <c r="E51" s="576"/>
      <c r="F51" s="643"/>
      <c r="G51" s="5" t="s">
        <v>285</v>
      </c>
      <c r="H51" s="671"/>
      <c r="I51" s="613"/>
      <c r="J51" s="614"/>
      <c r="K51" s="83"/>
      <c r="L51" s="84" t="s">
        <v>17</v>
      </c>
      <c r="M51" s="83"/>
    </row>
    <row r="52" spans="1:12" ht="27.75" customHeight="1">
      <c r="A52" s="641"/>
      <c r="B52" s="672"/>
      <c r="C52" s="613"/>
      <c r="D52" s="613"/>
      <c r="E52" s="6" t="s">
        <v>2</v>
      </c>
      <c r="F52" s="7" t="s">
        <v>22</v>
      </c>
      <c r="G52" s="673"/>
      <c r="H52" s="674"/>
      <c r="I52" s="674"/>
      <c r="J52" s="85" t="s">
        <v>2</v>
      </c>
      <c r="L52" s="83" t="s">
        <v>21</v>
      </c>
    </row>
    <row r="53" spans="1:12" ht="27.75" customHeight="1">
      <c r="A53" s="7" t="s">
        <v>5</v>
      </c>
      <c r="B53" s="661"/>
      <c r="C53" s="675"/>
      <c r="D53" s="675"/>
      <c r="E53" s="676"/>
      <c r="F53" s="644" t="s">
        <v>24</v>
      </c>
      <c r="G53" s="574" t="s">
        <v>25</v>
      </c>
      <c r="H53" s="575"/>
      <c r="I53" s="575"/>
      <c r="J53" s="576"/>
      <c r="L53" s="1" t="s">
        <v>23</v>
      </c>
    </row>
    <row r="54" spans="1:12" ht="27.75" customHeight="1">
      <c r="A54" s="8" t="s">
        <v>27</v>
      </c>
      <c r="B54" s="9">
        <f>IF(L50=1,"Ｂ４",IF(L50=2,"Ｂ３",IF(L50=3,"Ｂ２",IF(L50=4,"Ｂ１",IF(L50=5,"Ｂ４厚",IF(L50=6,"Ｂ３厚",IF(L50=7,"Ｂ２厚",0)))))))</f>
        <v>0</v>
      </c>
      <c r="C54" s="8" t="s">
        <v>28</v>
      </c>
      <c r="D54" s="677">
        <f>SUM(E64:E73)+SUM(E75:E86)+SUM(J64:J82)</f>
        <v>0</v>
      </c>
      <c r="E54" s="678"/>
      <c r="F54" s="645"/>
      <c r="G54" s="3" t="s">
        <v>29</v>
      </c>
      <c r="H54" s="11"/>
      <c r="I54" s="3"/>
      <c r="J54" s="86"/>
      <c r="L54" s="1" t="s">
        <v>26</v>
      </c>
    </row>
    <row r="55" spans="1:12" ht="27.75" customHeight="1">
      <c r="A55" s="12" t="s">
        <v>31</v>
      </c>
      <c r="B55" s="679" t="s">
        <v>32</v>
      </c>
      <c r="C55" s="680"/>
      <c r="D55" s="680"/>
      <c r="E55" s="681"/>
      <c r="F55" s="13" t="s">
        <v>33</v>
      </c>
      <c r="G55" s="61"/>
      <c r="H55" s="682"/>
      <c r="I55" s="682"/>
      <c r="J55" s="683"/>
      <c r="L55" s="1" t="s">
        <v>30</v>
      </c>
    </row>
    <row r="56" spans="1:12" ht="19.5" customHeight="1">
      <c r="A56" s="4" t="s">
        <v>51</v>
      </c>
      <c r="B56" s="148"/>
      <c r="C56" s="187"/>
      <c r="D56" s="187"/>
      <c r="E56" s="188"/>
      <c r="F56" s="18" t="s">
        <v>35</v>
      </c>
      <c r="G56" s="62">
        <f>ROUNDUP(IF($L$50=1,D54/2000,IF($L$50=2,D54/1000,IF($L$50=3,D54/500,IF($L$50=4,D54/250,IF($L$50=5,D54/1000,IF($L$50=6,D54/500,IF($L$50=7,D54/250))))))),0)</f>
        <v>0</v>
      </c>
      <c r="H56" s="684">
        <f>IF(G56=1,500,IF(G56=2,800,IF(G56=3,1000,IF(G56=4,1200,IF(G56=5,1400,IF(G56&lt;10,G56*200,IF(G56=10,2400,IF(G56&gt;10,(G56-10)*100+2400,0))))))))</f>
        <v>0</v>
      </c>
      <c r="I56" s="684"/>
      <c r="J56" s="685"/>
      <c r="L56" s="1" t="s">
        <v>34</v>
      </c>
    </row>
    <row r="57" spans="1:12" ht="19.5" customHeight="1">
      <c r="A57" s="25"/>
      <c r="B57" s="26"/>
      <c r="C57" s="26"/>
      <c r="D57" s="26"/>
      <c r="E57" s="27"/>
      <c r="F57" s="18" t="s">
        <v>40</v>
      </c>
      <c r="G57" s="63">
        <f>SUM(M64:M86)+SUM(N64:N82)</f>
        <v>0</v>
      </c>
      <c r="H57" s="684">
        <f>(IF($L$50=1,SUM(M64:M73)*200,IF($L$50=2,SUM(M64:M73)*300,IF($L$50=3,SUM(M64:M73)*400,0))))+SUM(M75:M86)*200+SUM(N64:N82)*200</f>
        <v>0</v>
      </c>
      <c r="I57" s="684"/>
      <c r="J57" s="685"/>
      <c r="L57" s="1" t="s">
        <v>36</v>
      </c>
    </row>
    <row r="58" spans="1:12" ht="19.5" customHeight="1">
      <c r="A58" s="25"/>
      <c r="B58" s="26"/>
      <c r="C58" s="26"/>
      <c r="D58" s="26"/>
      <c r="E58" s="27"/>
      <c r="F58" s="18" t="s">
        <v>43</v>
      </c>
      <c r="G58" s="64">
        <v>0.05</v>
      </c>
      <c r="H58" s="686"/>
      <c r="I58" s="686"/>
      <c r="J58" s="687"/>
      <c r="L58" s="1" t="s">
        <v>41</v>
      </c>
    </row>
    <row r="59" spans="1:10" ht="19.5" customHeight="1">
      <c r="A59" s="65"/>
      <c r="B59" s="66"/>
      <c r="C59" s="66"/>
      <c r="D59" s="66"/>
      <c r="E59" s="67"/>
      <c r="F59" s="28" t="s">
        <v>183</v>
      </c>
      <c r="G59" s="68"/>
      <c r="H59" s="688"/>
      <c r="I59" s="688"/>
      <c r="J59" s="689"/>
    </row>
    <row r="60" spans="1:10" ht="19.5" customHeight="1">
      <c r="A60" s="189"/>
      <c r="B60" s="189"/>
      <c r="C60" s="189"/>
      <c r="D60" s="189"/>
      <c r="E60" s="189"/>
      <c r="F60" s="190"/>
      <c r="G60" s="191"/>
      <c r="H60" s="69"/>
      <c r="I60" s="69"/>
      <c r="J60" s="221" t="s">
        <v>286</v>
      </c>
    </row>
    <row r="61" spans="1:10" ht="19.5" customHeight="1">
      <c r="A61" s="192"/>
      <c r="B61" s="192"/>
      <c r="C61" s="192"/>
      <c r="D61" s="192"/>
      <c r="E61" s="192"/>
      <c r="F61" s="193"/>
      <c r="G61" s="194"/>
      <c r="H61" s="106"/>
      <c r="I61" s="106"/>
      <c r="J61" s="106"/>
    </row>
    <row r="62" spans="1:11" ht="19.5" customHeight="1">
      <c r="A62" s="591" t="s">
        <v>8</v>
      </c>
      <c r="B62" s="657"/>
      <c r="C62" s="31" t="s">
        <v>37</v>
      </c>
      <c r="D62" s="31" t="s">
        <v>38</v>
      </c>
      <c r="E62" s="73" t="s">
        <v>39</v>
      </c>
      <c r="F62" s="591" t="s">
        <v>8</v>
      </c>
      <c r="G62" s="657"/>
      <c r="H62" s="31" t="s">
        <v>37</v>
      </c>
      <c r="I62" s="31" t="s">
        <v>38</v>
      </c>
      <c r="J62" s="73" t="s">
        <v>39</v>
      </c>
      <c r="K62" s="203"/>
    </row>
    <row r="63" spans="1:10" ht="19.5" customHeight="1">
      <c r="A63" s="593" t="s">
        <v>287</v>
      </c>
      <c r="B63" s="594"/>
      <c r="C63" s="594"/>
      <c r="D63" s="594"/>
      <c r="E63" s="33">
        <f>SUM(D64:D78)</f>
        <v>14450</v>
      </c>
      <c r="F63" s="593" t="s">
        <v>201</v>
      </c>
      <c r="G63" s="594"/>
      <c r="H63" s="594"/>
      <c r="I63" s="594"/>
      <c r="J63" s="33">
        <f>SUM(I64:I82)</f>
        <v>23620</v>
      </c>
    </row>
    <row r="64" spans="1:14" ht="19.5" customHeight="1">
      <c r="A64" s="45" t="s">
        <v>210</v>
      </c>
      <c r="B64" s="40" t="s">
        <v>288</v>
      </c>
      <c r="C64" s="36" t="s">
        <v>289</v>
      </c>
      <c r="D64" s="37">
        <v>1000</v>
      </c>
      <c r="E64" s="38"/>
      <c r="F64" s="49" t="s">
        <v>290</v>
      </c>
      <c r="G64" s="40" t="s">
        <v>291</v>
      </c>
      <c r="H64" s="36" t="s">
        <v>292</v>
      </c>
      <c r="I64" s="37">
        <v>1150</v>
      </c>
      <c r="J64" s="38"/>
      <c r="M64" s="96">
        <f aca="true" t="shared" si="4" ref="M64:M73">IF(+E64&gt;0,1,0)</f>
        <v>0</v>
      </c>
      <c r="N64" s="88">
        <f>ROUNDUP(IF($L$50=1,J64/2000,IF($L$50=2,J64/1000,IF($L$50=3,J64/500,IF($L$50=4,J64/250,IF($L$50=5,J64/1000,IF($L$50=6,J64/500,IF($L$50=7,J64/250))))))),0)</f>
        <v>0</v>
      </c>
    </row>
    <row r="65" spans="1:14" ht="19.5" customHeight="1">
      <c r="A65" s="41"/>
      <c r="B65" s="40" t="s">
        <v>293</v>
      </c>
      <c r="C65" s="36" t="s">
        <v>294</v>
      </c>
      <c r="D65" s="37">
        <v>1650</v>
      </c>
      <c r="E65" s="38"/>
      <c r="F65" s="102" t="s">
        <v>295</v>
      </c>
      <c r="G65" s="40" t="s">
        <v>296</v>
      </c>
      <c r="H65" s="36" t="s">
        <v>292</v>
      </c>
      <c r="I65" s="37">
        <v>1000</v>
      </c>
      <c r="J65" s="38"/>
      <c r="M65" s="97">
        <f t="shared" si="4"/>
        <v>0</v>
      </c>
      <c r="N65" s="89">
        <f aca="true" t="shared" si="5" ref="N65:N82">ROUNDUP(IF($L$50=1,J65/2000,IF($L$50=2,J65/1000,IF($L$50=3,J65/500,IF($L$50=4,J65/250,IF($L$50=5,J65/1000,IF($L$50=6,J65/500,IF($L$50=7,J65/250))))))),0)</f>
        <v>0</v>
      </c>
    </row>
    <row r="66" spans="1:14" ht="19.5" customHeight="1">
      <c r="A66" s="41"/>
      <c r="B66" s="40" t="s">
        <v>297</v>
      </c>
      <c r="C66" s="36" t="s">
        <v>298</v>
      </c>
      <c r="D66" s="37">
        <v>600</v>
      </c>
      <c r="E66" s="38"/>
      <c r="F66" s="49" t="s">
        <v>290</v>
      </c>
      <c r="G66" s="40" t="s">
        <v>299</v>
      </c>
      <c r="H66" s="36" t="s">
        <v>300</v>
      </c>
      <c r="I66" s="37">
        <v>490</v>
      </c>
      <c r="J66" s="38"/>
      <c r="M66" s="97">
        <f t="shared" si="4"/>
        <v>0</v>
      </c>
      <c r="N66" s="89">
        <f t="shared" si="5"/>
        <v>0</v>
      </c>
    </row>
    <row r="67" spans="1:14" ht="19.5" customHeight="1">
      <c r="A67" s="41"/>
      <c r="B67" s="40" t="s">
        <v>301</v>
      </c>
      <c r="C67" s="36" t="s">
        <v>302</v>
      </c>
      <c r="D67" s="37">
        <v>450</v>
      </c>
      <c r="E67" s="38"/>
      <c r="F67" s="59" t="s">
        <v>303</v>
      </c>
      <c r="G67" s="40" t="s">
        <v>304</v>
      </c>
      <c r="H67" s="36" t="s">
        <v>294</v>
      </c>
      <c r="I67" s="37">
        <v>1220</v>
      </c>
      <c r="J67" s="38"/>
      <c r="M67" s="97">
        <f t="shared" si="4"/>
        <v>0</v>
      </c>
      <c r="N67" s="89">
        <f t="shared" si="5"/>
        <v>0</v>
      </c>
    </row>
    <row r="68" spans="1:14" ht="19.5" customHeight="1">
      <c r="A68" s="45" t="s">
        <v>305</v>
      </c>
      <c r="B68" s="40" t="s">
        <v>306</v>
      </c>
      <c r="C68" s="36" t="s">
        <v>289</v>
      </c>
      <c r="D68" s="37">
        <v>1260</v>
      </c>
      <c r="E68" s="38"/>
      <c r="F68" s="49" t="s">
        <v>307</v>
      </c>
      <c r="G68" s="40" t="s">
        <v>299</v>
      </c>
      <c r="H68" s="36" t="s">
        <v>298</v>
      </c>
      <c r="I68" s="37">
        <v>1090</v>
      </c>
      <c r="J68" s="38"/>
      <c r="M68" s="97">
        <f t="shared" si="4"/>
        <v>0</v>
      </c>
      <c r="N68" s="89">
        <f t="shared" si="5"/>
        <v>0</v>
      </c>
    </row>
    <row r="69" spans="1:14" ht="19.5" customHeight="1">
      <c r="A69" s="41"/>
      <c r="B69" s="40" t="s">
        <v>308</v>
      </c>
      <c r="C69" s="36" t="s">
        <v>294</v>
      </c>
      <c r="D69" s="37">
        <v>1440</v>
      </c>
      <c r="E69" s="38"/>
      <c r="F69" s="49" t="s">
        <v>309</v>
      </c>
      <c r="G69" s="40" t="s">
        <v>310</v>
      </c>
      <c r="H69" s="36" t="s">
        <v>298</v>
      </c>
      <c r="I69" s="37">
        <v>1050</v>
      </c>
      <c r="J69" s="38"/>
      <c r="M69" s="97">
        <f t="shared" si="4"/>
        <v>0</v>
      </c>
      <c r="N69" s="89">
        <f t="shared" si="5"/>
        <v>0</v>
      </c>
    </row>
    <row r="70" spans="1:14" ht="19.5" customHeight="1">
      <c r="A70" s="41"/>
      <c r="B70" s="40" t="s">
        <v>311</v>
      </c>
      <c r="C70" s="36" t="s">
        <v>312</v>
      </c>
      <c r="D70" s="37">
        <v>520</v>
      </c>
      <c r="E70" s="38"/>
      <c r="F70" s="49" t="s">
        <v>313</v>
      </c>
      <c r="G70" s="40" t="s">
        <v>314</v>
      </c>
      <c r="H70" s="36" t="s">
        <v>298</v>
      </c>
      <c r="I70" s="37">
        <v>1000</v>
      </c>
      <c r="J70" s="38"/>
      <c r="M70" s="97">
        <f t="shared" si="4"/>
        <v>0</v>
      </c>
      <c r="N70" s="89">
        <f t="shared" si="5"/>
        <v>0</v>
      </c>
    </row>
    <row r="71" spans="1:14" ht="19.5" customHeight="1">
      <c r="A71" s="45" t="s">
        <v>222</v>
      </c>
      <c r="B71" s="40" t="s">
        <v>315</v>
      </c>
      <c r="C71" s="36" t="s">
        <v>289</v>
      </c>
      <c r="D71" s="37">
        <v>850</v>
      </c>
      <c r="E71" s="38"/>
      <c r="F71" s="49" t="s">
        <v>316</v>
      </c>
      <c r="G71" s="40" t="s">
        <v>317</v>
      </c>
      <c r="H71" s="36" t="s">
        <v>312</v>
      </c>
      <c r="I71" s="37">
        <v>930</v>
      </c>
      <c r="J71" s="38"/>
      <c r="M71" s="97">
        <f t="shared" si="4"/>
        <v>0</v>
      </c>
      <c r="N71" s="89">
        <f t="shared" si="5"/>
        <v>0</v>
      </c>
    </row>
    <row r="72" spans="1:14" ht="19.5" customHeight="1">
      <c r="A72" s="41"/>
      <c r="B72" s="40" t="s">
        <v>318</v>
      </c>
      <c r="C72" s="36" t="s">
        <v>319</v>
      </c>
      <c r="D72" s="37">
        <v>1880</v>
      </c>
      <c r="E72" s="38"/>
      <c r="F72" s="49" t="s">
        <v>320</v>
      </c>
      <c r="G72" s="40" t="s">
        <v>314</v>
      </c>
      <c r="H72" s="36" t="s">
        <v>298</v>
      </c>
      <c r="I72" s="37">
        <v>1670</v>
      </c>
      <c r="J72" s="38"/>
      <c r="M72" s="97">
        <f t="shared" si="4"/>
        <v>0</v>
      </c>
      <c r="N72" s="89">
        <f t="shared" si="5"/>
        <v>0</v>
      </c>
    </row>
    <row r="73" spans="1:14" ht="19.5" customHeight="1">
      <c r="A73" s="108" t="s">
        <v>226</v>
      </c>
      <c r="B73" s="79" t="s">
        <v>321</v>
      </c>
      <c r="C73" s="55" t="s">
        <v>294</v>
      </c>
      <c r="D73" s="56">
        <v>2060</v>
      </c>
      <c r="E73" s="57"/>
      <c r="F73" s="49" t="s">
        <v>322</v>
      </c>
      <c r="G73" s="40" t="s">
        <v>323</v>
      </c>
      <c r="H73" s="36" t="s">
        <v>312</v>
      </c>
      <c r="I73" s="37">
        <v>1800</v>
      </c>
      <c r="J73" s="38"/>
      <c r="M73" s="98">
        <f t="shared" si="4"/>
        <v>0</v>
      </c>
      <c r="N73" s="89">
        <f t="shared" si="5"/>
        <v>0</v>
      </c>
    </row>
    <row r="74" spans="1:14" ht="19.5" customHeight="1">
      <c r="A74" s="593" t="s">
        <v>243</v>
      </c>
      <c r="B74" s="594"/>
      <c r="C74" s="594"/>
      <c r="D74" s="594"/>
      <c r="E74" s="33">
        <f>SUM(D75:D86)</f>
        <v>20240</v>
      </c>
      <c r="F74" s="49" t="s">
        <v>324</v>
      </c>
      <c r="G74" s="40" t="s">
        <v>325</v>
      </c>
      <c r="H74" s="36" t="s">
        <v>298</v>
      </c>
      <c r="I74" s="37">
        <v>1450</v>
      </c>
      <c r="J74" s="38"/>
      <c r="N74" s="89">
        <f t="shared" si="5"/>
        <v>0</v>
      </c>
    </row>
    <row r="75" spans="1:14" ht="19.5" customHeight="1">
      <c r="A75" s="34" t="s">
        <v>250</v>
      </c>
      <c r="B75" s="35" t="s">
        <v>326</v>
      </c>
      <c r="C75" s="36" t="s">
        <v>312</v>
      </c>
      <c r="D75" s="37">
        <v>830</v>
      </c>
      <c r="E75" s="38"/>
      <c r="F75" s="58" t="s">
        <v>327</v>
      </c>
      <c r="G75" s="40" t="s">
        <v>328</v>
      </c>
      <c r="H75" s="36" t="s">
        <v>312</v>
      </c>
      <c r="I75" s="37">
        <v>2600</v>
      </c>
      <c r="J75" s="38"/>
      <c r="M75" s="88">
        <f aca="true" t="shared" si="6" ref="M75:M86">ROUNDUP(IF($L$50=1,E75/2000,IF($L$50=2,E75/1000,IF($L$50=3,E75/500,IF($L$50=4,E75/250,IF($L$50=5,E75/1000,IF($L$50=6,E75/500,IF($L$50=7,E75/250))))))),0)</f>
        <v>0</v>
      </c>
      <c r="N75" s="89">
        <f t="shared" si="5"/>
        <v>0</v>
      </c>
    </row>
    <row r="76" spans="1:14" ht="19.5" customHeight="1">
      <c r="A76" s="41"/>
      <c r="B76" s="42" t="s">
        <v>329</v>
      </c>
      <c r="C76" s="36" t="s">
        <v>330</v>
      </c>
      <c r="D76" s="37">
        <v>780</v>
      </c>
      <c r="E76" s="38"/>
      <c r="F76" s="49" t="s">
        <v>331</v>
      </c>
      <c r="G76" s="40" t="s">
        <v>332</v>
      </c>
      <c r="H76" s="36" t="s">
        <v>298</v>
      </c>
      <c r="I76" s="37">
        <v>1690</v>
      </c>
      <c r="J76" s="38"/>
      <c r="M76" s="89">
        <f t="shared" si="6"/>
        <v>0</v>
      </c>
      <c r="N76" s="89">
        <f t="shared" si="5"/>
        <v>0</v>
      </c>
    </row>
    <row r="77" spans="1:14" ht="19.5" customHeight="1">
      <c r="A77" s="44"/>
      <c r="B77" s="35" t="s">
        <v>333</v>
      </c>
      <c r="C77" s="36" t="s">
        <v>312</v>
      </c>
      <c r="D77" s="37">
        <v>830</v>
      </c>
      <c r="E77" s="38"/>
      <c r="F77" s="59" t="s">
        <v>303</v>
      </c>
      <c r="G77" s="40" t="s">
        <v>334</v>
      </c>
      <c r="H77" s="36" t="s">
        <v>302</v>
      </c>
      <c r="I77" s="37">
        <v>490</v>
      </c>
      <c r="J77" s="38"/>
      <c r="M77" s="89">
        <f t="shared" si="6"/>
        <v>0</v>
      </c>
      <c r="N77" s="89">
        <f t="shared" si="5"/>
        <v>0</v>
      </c>
    </row>
    <row r="78" spans="1:14" ht="19.5" customHeight="1">
      <c r="A78" s="45" t="s">
        <v>256</v>
      </c>
      <c r="B78" s="693" t="s">
        <v>335</v>
      </c>
      <c r="C78" s="36" t="s">
        <v>289</v>
      </c>
      <c r="D78" s="37">
        <v>300</v>
      </c>
      <c r="E78" s="38"/>
      <c r="F78" s="49" t="s">
        <v>336</v>
      </c>
      <c r="G78" s="40" t="s">
        <v>337</v>
      </c>
      <c r="H78" s="36" t="s">
        <v>338</v>
      </c>
      <c r="I78" s="37">
        <v>3290</v>
      </c>
      <c r="J78" s="38"/>
      <c r="K78" s="91"/>
      <c r="M78" s="89">
        <f t="shared" si="6"/>
        <v>0</v>
      </c>
      <c r="N78" s="89">
        <f t="shared" si="5"/>
        <v>0</v>
      </c>
    </row>
    <row r="79" spans="1:14" ht="19.5" customHeight="1">
      <c r="A79" s="41"/>
      <c r="B79" s="694"/>
      <c r="C79" s="36" t="s">
        <v>294</v>
      </c>
      <c r="D79" s="37">
        <v>2200</v>
      </c>
      <c r="E79" s="38"/>
      <c r="F79" s="49" t="s">
        <v>339</v>
      </c>
      <c r="G79" s="40" t="s">
        <v>340</v>
      </c>
      <c r="H79" s="36" t="s">
        <v>300</v>
      </c>
      <c r="I79" s="37">
        <v>300</v>
      </c>
      <c r="J79" s="38"/>
      <c r="M79" s="89">
        <f t="shared" si="6"/>
        <v>0</v>
      </c>
      <c r="N79" s="89">
        <f t="shared" si="5"/>
        <v>0</v>
      </c>
    </row>
    <row r="80" spans="1:14" ht="19.5" customHeight="1">
      <c r="A80" s="44"/>
      <c r="B80" s="35" t="s">
        <v>341</v>
      </c>
      <c r="C80" s="36" t="s">
        <v>312</v>
      </c>
      <c r="D80" s="37">
        <v>6350</v>
      </c>
      <c r="E80" s="38"/>
      <c r="F80" s="49" t="s">
        <v>339</v>
      </c>
      <c r="G80" s="40" t="s">
        <v>340</v>
      </c>
      <c r="H80" s="36" t="s">
        <v>294</v>
      </c>
      <c r="I80" s="37">
        <v>210</v>
      </c>
      <c r="J80" s="38"/>
      <c r="M80" s="89">
        <f t="shared" si="6"/>
        <v>0</v>
      </c>
      <c r="N80" s="89">
        <f t="shared" si="5"/>
        <v>0</v>
      </c>
    </row>
    <row r="81" spans="1:14" ht="19.5" customHeight="1">
      <c r="A81" s="49" t="s">
        <v>342</v>
      </c>
      <c r="B81" s="35" t="s">
        <v>343</v>
      </c>
      <c r="C81" s="36" t="s">
        <v>312</v>
      </c>
      <c r="D81" s="37">
        <v>750</v>
      </c>
      <c r="E81" s="38"/>
      <c r="F81" s="49" t="s">
        <v>344</v>
      </c>
      <c r="G81" s="40" t="s">
        <v>345</v>
      </c>
      <c r="H81" s="36" t="s">
        <v>298</v>
      </c>
      <c r="I81" s="37">
        <v>950</v>
      </c>
      <c r="J81" s="38"/>
      <c r="M81" s="89">
        <f t="shared" si="6"/>
        <v>0</v>
      </c>
      <c r="N81" s="89">
        <f t="shared" si="5"/>
        <v>0</v>
      </c>
    </row>
    <row r="82" spans="1:14" ht="19.5" customHeight="1">
      <c r="A82" s="50" t="s">
        <v>346</v>
      </c>
      <c r="B82" s="35" t="s">
        <v>318</v>
      </c>
      <c r="C82" s="36" t="s">
        <v>347</v>
      </c>
      <c r="D82" s="37">
        <v>800</v>
      </c>
      <c r="E82" s="38"/>
      <c r="F82" s="53" t="s">
        <v>348</v>
      </c>
      <c r="G82" s="60" t="s">
        <v>332</v>
      </c>
      <c r="H82" s="55" t="s">
        <v>298</v>
      </c>
      <c r="I82" s="56">
        <v>1240</v>
      </c>
      <c r="J82" s="57"/>
      <c r="M82" s="89">
        <f t="shared" si="6"/>
        <v>0</v>
      </c>
      <c r="N82" s="90">
        <f t="shared" si="5"/>
        <v>0</v>
      </c>
    </row>
    <row r="83" spans="1:13" ht="19.5" customHeight="1">
      <c r="A83" s="41"/>
      <c r="B83" s="35" t="s">
        <v>349</v>
      </c>
      <c r="C83" s="36" t="s">
        <v>294</v>
      </c>
      <c r="D83" s="37">
        <v>2000</v>
      </c>
      <c r="E83" s="38"/>
      <c r="M83" s="89">
        <f t="shared" si="6"/>
        <v>0</v>
      </c>
    </row>
    <row r="84" spans="1:13" ht="19.5" customHeight="1">
      <c r="A84" s="51"/>
      <c r="B84" s="40" t="s">
        <v>350</v>
      </c>
      <c r="C84" s="36" t="s">
        <v>292</v>
      </c>
      <c r="D84" s="37">
        <v>1300</v>
      </c>
      <c r="E84" s="38"/>
      <c r="F84" s="690" t="s">
        <v>351</v>
      </c>
      <c r="G84" s="690"/>
      <c r="H84" s="690"/>
      <c r="I84" s="690"/>
      <c r="J84" s="690"/>
      <c r="M84" s="89">
        <f t="shared" si="6"/>
        <v>0</v>
      </c>
    </row>
    <row r="85" spans="1:13" ht="19.5" customHeight="1">
      <c r="A85" s="52"/>
      <c r="B85" s="40" t="s">
        <v>352</v>
      </c>
      <c r="C85" s="36" t="s">
        <v>347</v>
      </c>
      <c r="D85" s="37">
        <v>3900</v>
      </c>
      <c r="E85" s="38"/>
      <c r="F85" s="222"/>
      <c r="G85" s="222"/>
      <c r="H85" s="223"/>
      <c r="I85" s="224"/>
      <c r="J85" s="225"/>
      <c r="M85" s="89">
        <f t="shared" si="6"/>
        <v>0</v>
      </c>
    </row>
    <row r="86" spans="1:13" ht="19.5" customHeight="1">
      <c r="A86" s="53" t="s">
        <v>279</v>
      </c>
      <c r="B86" s="54" t="s">
        <v>353</v>
      </c>
      <c r="C86" s="55" t="s">
        <v>312</v>
      </c>
      <c r="D86" s="56">
        <v>200</v>
      </c>
      <c r="E86" s="57"/>
      <c r="F86" s="222"/>
      <c r="G86" s="222"/>
      <c r="H86" s="223"/>
      <c r="I86" s="224"/>
      <c r="J86" s="225"/>
      <c r="M86" s="90">
        <f t="shared" si="6"/>
        <v>0</v>
      </c>
    </row>
    <row r="87" ht="15" customHeight="1">
      <c r="J87" s="1">
        <v>2008.5</v>
      </c>
    </row>
  </sheetData>
  <sheetProtection/>
  <mergeCells count="47">
    <mergeCell ref="A74:D74"/>
    <mergeCell ref="F84:J84"/>
    <mergeCell ref="A3:A4"/>
    <mergeCell ref="A51:A52"/>
    <mergeCell ref="B78:B79"/>
    <mergeCell ref="F5:F6"/>
    <mergeCell ref="F7:F8"/>
    <mergeCell ref="F50:F51"/>
    <mergeCell ref="F53:F54"/>
    <mergeCell ref="G5:J6"/>
    <mergeCell ref="H57:J57"/>
    <mergeCell ref="H58:J58"/>
    <mergeCell ref="H59:J59"/>
    <mergeCell ref="A62:B62"/>
    <mergeCell ref="F62:G62"/>
    <mergeCell ref="A63:D63"/>
    <mergeCell ref="F63:I63"/>
    <mergeCell ref="B53:E53"/>
    <mergeCell ref="G53:J53"/>
    <mergeCell ref="D54:E54"/>
    <mergeCell ref="B55:E55"/>
    <mergeCell ref="H55:J55"/>
    <mergeCell ref="H56:J56"/>
    <mergeCell ref="B50:E50"/>
    <mergeCell ref="G50:I50"/>
    <mergeCell ref="B51:E51"/>
    <mergeCell ref="H51:J51"/>
    <mergeCell ref="B52:D52"/>
    <mergeCell ref="G52:I52"/>
    <mergeCell ref="F16:G16"/>
    <mergeCell ref="F17:I17"/>
    <mergeCell ref="A20:D20"/>
    <mergeCell ref="A32:D32"/>
    <mergeCell ref="A48:J48"/>
    <mergeCell ref="I49:J49"/>
    <mergeCell ref="A6:B6"/>
    <mergeCell ref="A7:D7"/>
    <mergeCell ref="G7:J7"/>
    <mergeCell ref="M7:N7"/>
    <mergeCell ref="G9:J9"/>
    <mergeCell ref="F11:G11"/>
    <mergeCell ref="A1:J1"/>
    <mergeCell ref="I2:J2"/>
    <mergeCell ref="B3:E3"/>
    <mergeCell ref="G3:J3"/>
    <mergeCell ref="B4:D4"/>
    <mergeCell ref="G4:H4"/>
  </mergeCells>
  <printOptions/>
  <pageMargins left="0.7083333333333334" right="0.39305555555555555" top="0.5118055555555555" bottom="0.19652777777777777" header="0.5118055555555555" footer="0.1965277777777777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47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13.00390625" style="0" bestFit="1" customWidth="1"/>
    <col min="3" max="3" width="12.375" style="0" bestFit="1" customWidth="1"/>
    <col min="7" max="7" width="20.625" style="0" customWidth="1"/>
  </cols>
  <sheetData>
    <row r="1" spans="2:7" ht="12.75">
      <c r="B1" s="99" t="s">
        <v>354</v>
      </c>
      <c r="C1" s="99"/>
      <c r="D1" s="99"/>
      <c r="E1" s="99"/>
      <c r="F1" s="99"/>
      <c r="G1" s="99"/>
    </row>
    <row r="2" spans="2:7" ht="12.75">
      <c r="B2" s="99"/>
      <c r="C2" s="99"/>
      <c r="D2" s="99"/>
      <c r="E2" s="99"/>
      <c r="F2" s="99"/>
      <c r="G2" s="99"/>
    </row>
    <row r="3" spans="2:7" ht="12.75">
      <c r="B3" s="99"/>
      <c r="C3" s="99"/>
      <c r="D3" s="99"/>
      <c r="E3" s="99"/>
      <c r="F3" s="99"/>
      <c r="G3" s="99"/>
    </row>
    <row r="4" spans="2:7" ht="18" customHeight="1">
      <c r="B4" s="100" t="s">
        <v>1</v>
      </c>
      <c r="C4" s="101" t="s">
        <v>355</v>
      </c>
      <c r="D4" s="708" t="s">
        <v>0</v>
      </c>
      <c r="E4" s="711" t="s">
        <v>356</v>
      </c>
      <c r="F4" s="712"/>
      <c r="G4" s="713"/>
    </row>
    <row r="5" spans="2:7" ht="18" customHeight="1">
      <c r="B5" s="102" t="s">
        <v>7</v>
      </c>
      <c r="C5" s="103"/>
      <c r="D5" s="709"/>
      <c r="E5" s="714"/>
      <c r="F5" s="715"/>
      <c r="G5" s="716"/>
    </row>
    <row r="6" spans="2:7" ht="18" customHeight="1">
      <c r="B6" s="102" t="s">
        <v>357</v>
      </c>
      <c r="C6" s="104" t="s">
        <v>6</v>
      </c>
      <c r="D6" s="709" t="s">
        <v>358</v>
      </c>
      <c r="E6" s="717" t="s">
        <v>359</v>
      </c>
      <c r="F6" s="718"/>
      <c r="G6" s="719"/>
    </row>
    <row r="7" spans="2:7" ht="18" customHeight="1">
      <c r="B7" s="102" t="s">
        <v>3</v>
      </c>
      <c r="C7" s="105" t="s">
        <v>4</v>
      </c>
      <c r="D7" s="709"/>
      <c r="E7" s="720" t="s">
        <v>360</v>
      </c>
      <c r="F7" s="721"/>
      <c r="G7" s="722"/>
    </row>
    <row r="8" spans="2:7" ht="18" customHeight="1">
      <c r="B8" s="102" t="s">
        <v>361</v>
      </c>
      <c r="C8" s="105" t="s">
        <v>4</v>
      </c>
      <c r="D8" s="710"/>
      <c r="E8" s="723" t="s">
        <v>362</v>
      </c>
      <c r="F8" s="724"/>
      <c r="G8" s="107" t="s">
        <v>363</v>
      </c>
    </row>
    <row r="9" spans="2:7" ht="18" customHeight="1">
      <c r="B9" s="108" t="s">
        <v>364</v>
      </c>
      <c r="C9" s="109" t="s">
        <v>4</v>
      </c>
      <c r="D9" s="725" t="s">
        <v>365</v>
      </c>
      <c r="E9" s="726"/>
      <c r="F9" s="726"/>
      <c r="G9" s="727"/>
    </row>
    <row r="10" spans="2:7" ht="12.75">
      <c r="B10" s="99"/>
      <c r="C10" s="99"/>
      <c r="D10" s="99"/>
      <c r="E10" s="99"/>
      <c r="F10" s="99"/>
      <c r="G10" s="99"/>
    </row>
    <row r="11" spans="2:7" ht="12.75">
      <c r="B11" s="110" t="s">
        <v>366</v>
      </c>
      <c r="C11" s="111" t="s">
        <v>8</v>
      </c>
      <c r="D11" s="111" t="s">
        <v>357</v>
      </c>
      <c r="E11" s="111" t="s">
        <v>367</v>
      </c>
      <c r="F11" s="111" t="s">
        <v>39</v>
      </c>
      <c r="G11" s="112" t="s">
        <v>9</v>
      </c>
    </row>
    <row r="12" spans="2:7" ht="15" customHeight="1">
      <c r="B12" s="113" t="s">
        <v>368</v>
      </c>
      <c r="C12" s="114" t="s">
        <v>369</v>
      </c>
      <c r="D12" s="115">
        <v>1100</v>
      </c>
      <c r="E12" s="116" t="s">
        <v>88</v>
      </c>
      <c r="F12" s="117"/>
      <c r="G12" s="118"/>
    </row>
    <row r="13" spans="2:7" ht="15" customHeight="1">
      <c r="B13" s="119"/>
      <c r="C13" s="114" t="s">
        <v>370</v>
      </c>
      <c r="D13" s="115">
        <v>9500</v>
      </c>
      <c r="E13" s="116" t="s">
        <v>371</v>
      </c>
      <c r="F13" s="117"/>
      <c r="G13" s="118"/>
    </row>
    <row r="14" spans="2:7" ht="15" customHeight="1">
      <c r="B14" s="119"/>
      <c r="C14" s="114" t="s">
        <v>288</v>
      </c>
      <c r="D14" s="115">
        <v>1000</v>
      </c>
      <c r="E14" s="120" t="s">
        <v>372</v>
      </c>
      <c r="F14" s="117"/>
      <c r="G14" s="118"/>
    </row>
    <row r="15" spans="2:7" ht="15" customHeight="1">
      <c r="B15" s="119"/>
      <c r="C15" s="114" t="s">
        <v>293</v>
      </c>
      <c r="D15" s="115">
        <v>1650</v>
      </c>
      <c r="E15" s="120" t="s">
        <v>373</v>
      </c>
      <c r="F15" s="117"/>
      <c r="G15" s="118"/>
    </row>
    <row r="16" spans="2:7" ht="15" customHeight="1">
      <c r="B16" s="119"/>
      <c r="C16" s="114" t="s">
        <v>297</v>
      </c>
      <c r="D16" s="115">
        <v>600</v>
      </c>
      <c r="E16" s="120" t="s">
        <v>374</v>
      </c>
      <c r="F16" s="117"/>
      <c r="G16" s="118"/>
    </row>
    <row r="17" spans="2:7" ht="15" customHeight="1">
      <c r="B17" s="119"/>
      <c r="C17" s="114" t="s">
        <v>301</v>
      </c>
      <c r="D17" s="115">
        <v>450</v>
      </c>
      <c r="E17" s="120" t="s">
        <v>375</v>
      </c>
      <c r="F17" s="117"/>
      <c r="G17" s="118"/>
    </row>
    <row r="18" spans="2:7" ht="15" customHeight="1">
      <c r="B18" s="121"/>
      <c r="C18" s="122" t="s">
        <v>94</v>
      </c>
      <c r="D18" s="123">
        <v>3300</v>
      </c>
      <c r="E18" s="124" t="s">
        <v>376</v>
      </c>
      <c r="F18" s="125"/>
      <c r="G18" s="126"/>
    </row>
    <row r="19" spans="2:7" ht="12.75">
      <c r="B19" s="127" t="s">
        <v>10</v>
      </c>
      <c r="C19" s="128"/>
      <c r="D19" s="129">
        <v>17600</v>
      </c>
      <c r="E19" s="130"/>
      <c r="F19" s="131"/>
      <c r="G19" s="132"/>
    </row>
    <row r="20" spans="2:7" ht="15" customHeight="1">
      <c r="B20" s="133" t="s">
        <v>377</v>
      </c>
      <c r="C20" s="134" t="s">
        <v>378</v>
      </c>
      <c r="D20" s="135">
        <v>4900</v>
      </c>
      <c r="E20" s="136" t="s">
        <v>379</v>
      </c>
      <c r="F20" s="135"/>
      <c r="G20" s="137"/>
    </row>
    <row r="21" spans="2:7" ht="15" customHeight="1">
      <c r="B21" s="119"/>
      <c r="C21" s="114" t="s">
        <v>380</v>
      </c>
      <c r="D21" s="115">
        <v>1480</v>
      </c>
      <c r="E21" s="120" t="s">
        <v>381</v>
      </c>
      <c r="F21" s="117"/>
      <c r="G21" s="118"/>
    </row>
    <row r="22" spans="2:7" ht="15" customHeight="1">
      <c r="B22" s="119"/>
      <c r="C22" s="114" t="s">
        <v>306</v>
      </c>
      <c r="D22" s="115">
        <v>1260</v>
      </c>
      <c r="E22" s="120" t="s">
        <v>372</v>
      </c>
      <c r="F22" s="117"/>
      <c r="G22" s="118"/>
    </row>
    <row r="23" spans="2:7" ht="15" customHeight="1">
      <c r="B23" s="119"/>
      <c r="C23" s="114" t="s">
        <v>308</v>
      </c>
      <c r="D23" s="115">
        <v>1440</v>
      </c>
      <c r="E23" s="120" t="s">
        <v>373</v>
      </c>
      <c r="F23" s="117"/>
      <c r="G23" s="118"/>
    </row>
    <row r="24" spans="2:7" ht="15" customHeight="1">
      <c r="B24" s="119"/>
      <c r="C24" s="114" t="s">
        <v>311</v>
      </c>
      <c r="D24" s="115">
        <v>520</v>
      </c>
      <c r="E24" s="120" t="s">
        <v>382</v>
      </c>
      <c r="F24" s="117"/>
      <c r="G24" s="118"/>
    </row>
    <row r="25" spans="2:7" ht="15" customHeight="1">
      <c r="B25" s="121"/>
      <c r="C25" s="122" t="s">
        <v>69</v>
      </c>
      <c r="D25" s="123">
        <v>2350</v>
      </c>
      <c r="E25" s="124" t="s">
        <v>376</v>
      </c>
      <c r="F25" s="125"/>
      <c r="G25" s="126"/>
    </row>
    <row r="26" spans="2:7" ht="12.75">
      <c r="B26" s="127" t="s">
        <v>10</v>
      </c>
      <c r="C26" s="128"/>
      <c r="D26" s="129">
        <v>11950</v>
      </c>
      <c r="E26" s="701"/>
      <c r="F26" s="702"/>
      <c r="G26" s="703"/>
    </row>
    <row r="27" spans="2:7" ht="15" customHeight="1">
      <c r="B27" s="133" t="s">
        <v>383</v>
      </c>
      <c r="C27" s="134" t="s">
        <v>384</v>
      </c>
      <c r="D27" s="135">
        <v>9500</v>
      </c>
      <c r="E27" s="136" t="s">
        <v>371</v>
      </c>
      <c r="F27" s="135"/>
      <c r="G27" s="137"/>
    </row>
    <row r="28" spans="2:7" ht="15" customHeight="1">
      <c r="B28" s="119"/>
      <c r="C28" s="114" t="s">
        <v>315</v>
      </c>
      <c r="D28" s="115">
        <v>850</v>
      </c>
      <c r="E28" s="120" t="s">
        <v>372</v>
      </c>
      <c r="F28" s="115"/>
      <c r="G28" s="103"/>
    </row>
    <row r="29" spans="2:7" ht="15" customHeight="1">
      <c r="B29" s="119"/>
      <c r="C29" s="114" t="s">
        <v>318</v>
      </c>
      <c r="D29" s="115">
        <v>1880</v>
      </c>
      <c r="E29" s="120" t="s">
        <v>385</v>
      </c>
      <c r="F29" s="115"/>
      <c r="G29" s="103"/>
    </row>
    <row r="30" spans="2:7" ht="15" customHeight="1">
      <c r="B30" s="119"/>
      <c r="C30" s="114" t="s">
        <v>386</v>
      </c>
      <c r="D30" s="115">
        <v>6350</v>
      </c>
      <c r="E30" s="120" t="s">
        <v>387</v>
      </c>
      <c r="F30" s="115"/>
      <c r="G30" s="103"/>
    </row>
    <row r="31" spans="2:7" ht="15" customHeight="1">
      <c r="B31" s="121"/>
      <c r="C31" s="122" t="s">
        <v>388</v>
      </c>
      <c r="D31" s="123">
        <v>7700</v>
      </c>
      <c r="E31" s="124" t="s">
        <v>387</v>
      </c>
      <c r="F31" s="123"/>
      <c r="G31" s="138"/>
    </row>
    <row r="32" spans="2:7" ht="12.75">
      <c r="B32" s="127" t="s">
        <v>10</v>
      </c>
      <c r="C32" s="128"/>
      <c r="D32" s="129">
        <v>26280</v>
      </c>
      <c r="E32" s="704"/>
      <c r="F32" s="702"/>
      <c r="G32" s="703"/>
    </row>
    <row r="33" spans="2:7" ht="19.5" customHeight="1">
      <c r="B33" s="133" t="s">
        <v>389</v>
      </c>
      <c r="C33" s="134" t="s">
        <v>378</v>
      </c>
      <c r="D33" s="135">
        <v>7160</v>
      </c>
      <c r="E33" s="139" t="s">
        <v>390</v>
      </c>
      <c r="F33" s="140"/>
      <c r="G33" s="141"/>
    </row>
    <row r="34" spans="2:7" ht="19.5" customHeight="1">
      <c r="B34" s="119"/>
      <c r="C34" s="40" t="s">
        <v>391</v>
      </c>
      <c r="D34" s="115">
        <v>2500</v>
      </c>
      <c r="E34" s="142" t="s">
        <v>392</v>
      </c>
      <c r="F34" s="117"/>
      <c r="G34" s="118"/>
    </row>
    <row r="35" spans="2:7" ht="15" customHeight="1">
      <c r="B35" s="119"/>
      <c r="C35" s="114" t="s">
        <v>393</v>
      </c>
      <c r="D35" s="115">
        <v>2060</v>
      </c>
      <c r="E35" s="120" t="s">
        <v>373</v>
      </c>
      <c r="F35" s="117"/>
      <c r="G35" s="118"/>
    </row>
    <row r="36" spans="2:7" ht="12.75">
      <c r="B36" s="119"/>
      <c r="C36" s="114" t="s">
        <v>394</v>
      </c>
      <c r="D36" s="115">
        <v>2880</v>
      </c>
      <c r="E36" s="120" t="s">
        <v>376</v>
      </c>
      <c r="F36" s="117"/>
      <c r="G36" s="118"/>
    </row>
    <row r="37" spans="2:7" ht="12.75">
      <c r="B37" s="121"/>
      <c r="C37" s="122" t="s">
        <v>395</v>
      </c>
      <c r="D37" s="123">
        <v>6600</v>
      </c>
      <c r="E37" s="124" t="s">
        <v>376</v>
      </c>
      <c r="F37" s="125"/>
      <c r="G37" s="126"/>
    </row>
    <row r="38" spans="2:7" ht="12.75">
      <c r="B38" s="127" t="s">
        <v>10</v>
      </c>
      <c r="C38" s="128"/>
      <c r="D38" s="129">
        <v>21200</v>
      </c>
      <c r="E38" s="701"/>
      <c r="F38" s="702"/>
      <c r="G38" s="703"/>
    </row>
    <row r="39" spans="2:7" ht="12.75">
      <c r="B39" s="133" t="s">
        <v>396</v>
      </c>
      <c r="C39" s="134" t="s">
        <v>378</v>
      </c>
      <c r="D39" s="135">
        <v>930</v>
      </c>
      <c r="E39" s="136" t="s">
        <v>235</v>
      </c>
      <c r="F39" s="140"/>
      <c r="G39" s="141"/>
    </row>
    <row r="40" spans="2:7" ht="12.75">
      <c r="B40" s="119"/>
      <c r="C40" s="114" t="s">
        <v>388</v>
      </c>
      <c r="D40" s="115">
        <v>2450</v>
      </c>
      <c r="E40" s="120" t="s">
        <v>397</v>
      </c>
      <c r="F40" s="117"/>
      <c r="G40" s="118"/>
    </row>
    <row r="41" spans="2:7" ht="15" customHeight="1">
      <c r="B41" s="119" t="s">
        <v>398</v>
      </c>
      <c r="C41" s="114" t="s">
        <v>399</v>
      </c>
      <c r="D41" s="115">
        <v>3960</v>
      </c>
      <c r="E41" s="120" t="s">
        <v>88</v>
      </c>
      <c r="F41" s="117"/>
      <c r="G41" s="118"/>
    </row>
    <row r="42" spans="2:7" ht="15" customHeight="1">
      <c r="B42" s="119" t="s">
        <v>400</v>
      </c>
      <c r="C42" s="114" t="s">
        <v>401</v>
      </c>
      <c r="D42" s="115">
        <v>740</v>
      </c>
      <c r="E42" s="120" t="s">
        <v>88</v>
      </c>
      <c r="F42" s="117"/>
      <c r="G42" s="118"/>
    </row>
    <row r="43" spans="2:7" ht="15" customHeight="1">
      <c r="B43" s="119" t="s">
        <v>402</v>
      </c>
      <c r="C43" s="114" t="s">
        <v>403</v>
      </c>
      <c r="D43" s="115">
        <v>5430</v>
      </c>
      <c r="E43" s="120" t="s">
        <v>88</v>
      </c>
      <c r="F43" s="117"/>
      <c r="G43" s="118"/>
    </row>
    <row r="44" spans="2:7" ht="15" customHeight="1">
      <c r="B44" s="119" t="s">
        <v>404</v>
      </c>
      <c r="C44" s="114" t="s">
        <v>69</v>
      </c>
      <c r="D44" s="115">
        <v>1760</v>
      </c>
      <c r="E44" s="120" t="s">
        <v>88</v>
      </c>
      <c r="F44" s="117"/>
      <c r="G44" s="118"/>
    </row>
    <row r="45" spans="2:7" ht="15" customHeight="1">
      <c r="B45" s="121" t="s">
        <v>405</v>
      </c>
      <c r="C45" s="122" t="s">
        <v>406</v>
      </c>
      <c r="D45" s="123">
        <v>2350</v>
      </c>
      <c r="E45" s="124" t="s">
        <v>88</v>
      </c>
      <c r="F45" s="125"/>
      <c r="G45" s="126"/>
    </row>
    <row r="46" spans="2:7" ht="12.75">
      <c r="B46" s="127" t="s">
        <v>10</v>
      </c>
      <c r="C46" s="128"/>
      <c r="D46" s="129">
        <v>17620</v>
      </c>
      <c r="E46" s="704"/>
      <c r="F46" s="702"/>
      <c r="G46" s="703"/>
    </row>
    <row r="47" spans="2:7" ht="15" customHeight="1">
      <c r="B47" s="143" t="s">
        <v>407</v>
      </c>
      <c r="C47" s="144"/>
      <c r="D47" s="145">
        <v>94650</v>
      </c>
      <c r="E47" s="705"/>
      <c r="F47" s="706"/>
      <c r="G47" s="707"/>
    </row>
  </sheetData>
  <sheetProtection/>
  <mergeCells count="12">
    <mergeCell ref="E8:F8"/>
    <mergeCell ref="D9:G9"/>
    <mergeCell ref="E26:G26"/>
    <mergeCell ref="E32:G32"/>
    <mergeCell ref="E38:G38"/>
    <mergeCell ref="E46:G46"/>
    <mergeCell ref="E47:G47"/>
    <mergeCell ref="D4:D5"/>
    <mergeCell ref="D6:D8"/>
    <mergeCell ref="E4:G5"/>
    <mergeCell ref="E6:G6"/>
    <mergeCell ref="E7:G7"/>
  </mergeCells>
  <printOptions horizontalCentered="1" verticalCentered="1"/>
  <pageMargins left="1.1" right="0.7868055555555555" top="0.4722222222222222" bottom="0.5118055555555555" header="0.4722222222222222" footer="0.5118055555555555"/>
  <pageSetup horizontalDpi="600" verticalDpi="600" orientation="portrait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6"/>
  <sheetViews>
    <sheetView showZeros="0" zoomScalePageLayoutView="0" workbookViewId="0" topLeftCell="A1">
      <selection activeCell="I35" sqref="I35"/>
    </sheetView>
  </sheetViews>
  <sheetFormatPr defaultColWidth="9.00390625" defaultRowHeight="24.75" customHeight="1"/>
  <cols>
    <col min="1" max="1" width="9.625" style="1" customWidth="1"/>
    <col min="2" max="2" width="10.625" style="1" customWidth="1"/>
    <col min="3" max="3" width="7.625" style="1" customWidth="1"/>
    <col min="4" max="4" width="8.125" style="1" customWidth="1"/>
    <col min="5" max="5" width="10.625" style="1" customWidth="1"/>
    <col min="6" max="6" width="9.625" style="1" customWidth="1"/>
    <col min="7" max="7" width="10.625" style="1" customWidth="1"/>
    <col min="8" max="8" width="7.625" style="1" customWidth="1"/>
    <col min="9" max="9" width="8.125" style="1" customWidth="1"/>
    <col min="10" max="10" width="10.625" style="1" customWidth="1"/>
    <col min="11" max="14" width="7.625" style="1" customWidth="1"/>
    <col min="15" max="16384" width="9.00390625" style="1" customWidth="1"/>
  </cols>
  <sheetData>
    <row r="1" spans="1:10" ht="30" customHeight="1">
      <c r="A1" s="559" t="s">
        <v>184</v>
      </c>
      <c r="B1" s="559"/>
      <c r="C1" s="559"/>
      <c r="D1" s="559"/>
      <c r="E1" s="559"/>
      <c r="F1" s="559"/>
      <c r="G1" s="559"/>
      <c r="H1" s="559"/>
      <c r="I1" s="559"/>
      <c r="J1" s="559"/>
    </row>
    <row r="2" spans="1:12" ht="30" customHeight="1">
      <c r="A2" s="2" t="s">
        <v>163</v>
      </c>
      <c r="B2" s="3"/>
      <c r="C2" s="3"/>
      <c r="D2" s="3"/>
      <c r="E2" s="3"/>
      <c r="F2" s="3"/>
      <c r="G2" s="3"/>
      <c r="H2" s="3"/>
      <c r="I2" s="560" t="s">
        <v>13</v>
      </c>
      <c r="J2" s="606"/>
      <c r="L2" s="80" t="s">
        <v>7</v>
      </c>
    </row>
    <row r="3" spans="1:12" ht="27" customHeight="1">
      <c r="A3" s="4" t="s">
        <v>14</v>
      </c>
      <c r="B3" s="666" t="s">
        <v>284</v>
      </c>
      <c r="C3" s="666"/>
      <c r="D3" s="666"/>
      <c r="E3" s="667"/>
      <c r="F3" s="642" t="s">
        <v>16</v>
      </c>
      <c r="G3" s="668"/>
      <c r="H3" s="669"/>
      <c r="I3" s="669"/>
      <c r="J3" s="81" t="s">
        <v>2</v>
      </c>
      <c r="L3" s="82"/>
    </row>
    <row r="4" spans="1:13" ht="27" customHeight="1">
      <c r="A4" s="641" t="s">
        <v>18</v>
      </c>
      <c r="B4" s="670"/>
      <c r="C4" s="575"/>
      <c r="D4" s="575"/>
      <c r="E4" s="576"/>
      <c r="F4" s="643"/>
      <c r="G4" s="5" t="s">
        <v>285</v>
      </c>
      <c r="H4" s="671"/>
      <c r="I4" s="613"/>
      <c r="J4" s="614"/>
      <c r="K4" s="83"/>
      <c r="L4" s="84" t="s">
        <v>17</v>
      </c>
      <c r="M4" s="83"/>
    </row>
    <row r="5" spans="1:12" ht="27" customHeight="1">
      <c r="A5" s="641"/>
      <c r="B5" s="672"/>
      <c r="C5" s="613"/>
      <c r="D5" s="613"/>
      <c r="E5" s="6" t="s">
        <v>2</v>
      </c>
      <c r="F5" s="7" t="s">
        <v>22</v>
      </c>
      <c r="G5" s="673"/>
      <c r="H5" s="674"/>
      <c r="I5" s="674"/>
      <c r="J5" s="85" t="s">
        <v>2</v>
      </c>
      <c r="L5" s="83" t="s">
        <v>21</v>
      </c>
    </row>
    <row r="6" spans="1:12" ht="27" customHeight="1">
      <c r="A6" s="7" t="s">
        <v>5</v>
      </c>
      <c r="B6" s="661"/>
      <c r="C6" s="675"/>
      <c r="D6" s="675"/>
      <c r="E6" s="676"/>
      <c r="F6" s="644" t="s">
        <v>24</v>
      </c>
      <c r="G6" s="574" t="s">
        <v>25</v>
      </c>
      <c r="H6" s="575"/>
      <c r="I6" s="575"/>
      <c r="J6" s="576"/>
      <c r="L6" s="1" t="s">
        <v>23</v>
      </c>
    </row>
    <row r="7" spans="1:12" ht="27" customHeight="1">
      <c r="A7" s="8" t="s">
        <v>27</v>
      </c>
      <c r="B7" s="9">
        <f>IF(L3=1,"Ｂ４",IF(L3=2,"Ｂ３",IF(L3=3,"Ｂ２",IF(L3=4,"Ｂ１",IF(L3=5,"Ｂ４厚",IF(L3=6,"Ｂ３厚",IF(L3=7,"Ｂ２厚",0)))))))</f>
        <v>0</v>
      </c>
      <c r="C7" s="8" t="s">
        <v>28</v>
      </c>
      <c r="D7" s="677">
        <f>SUM(E16:E27)+SUM(J16:J34)</f>
        <v>0</v>
      </c>
      <c r="E7" s="678"/>
      <c r="F7" s="744"/>
      <c r="G7" s="10" t="s">
        <v>29</v>
      </c>
      <c r="H7" s="11"/>
      <c r="I7" s="3"/>
      <c r="J7" s="86"/>
      <c r="L7" s="1" t="s">
        <v>26</v>
      </c>
    </row>
    <row r="8" spans="1:12" ht="27" customHeight="1">
      <c r="A8" s="12" t="s">
        <v>31</v>
      </c>
      <c r="B8" s="679" t="s">
        <v>32</v>
      </c>
      <c r="C8" s="680"/>
      <c r="D8" s="680"/>
      <c r="E8" s="681"/>
      <c r="F8" s="13" t="s">
        <v>33</v>
      </c>
      <c r="G8" s="14"/>
      <c r="H8" s="728"/>
      <c r="I8" s="729"/>
      <c r="J8" s="730"/>
      <c r="L8" s="1" t="s">
        <v>30</v>
      </c>
    </row>
    <row r="9" spans="1:12" ht="27" customHeight="1">
      <c r="A9" s="4" t="s">
        <v>51</v>
      </c>
      <c r="B9" s="15"/>
      <c r="C9" s="16"/>
      <c r="D9" s="16"/>
      <c r="E9" s="17"/>
      <c r="F9" s="18" t="s">
        <v>35</v>
      </c>
      <c r="G9" s="19">
        <f>ROUNDUP(IF($L$3=1,$D$7/2000,IF($L$3=2,$D$7/1000,IF($L$3=3,$D$7/500,IF($L$3=4,$D$7/250,IF($L$3=5,$D$7/1000,IF($L$3=6,$D$7/500,IF($L$3=7,$D$7/250))))))),0)</f>
        <v>0</v>
      </c>
      <c r="H9" s="731">
        <f>IF(G9=1,500,IF(G9=2,800,IF(G9=3,1000,IF(G9=4,1200,IF(G9=5,1400,IF(G9&lt;10,G9*200,IF(G9=10,2400,IF(G9&gt;10,(G9-10)*100+2400,0))))))))</f>
        <v>0</v>
      </c>
      <c r="I9" s="732"/>
      <c r="J9" s="733"/>
      <c r="L9" s="1" t="s">
        <v>34</v>
      </c>
    </row>
    <row r="10" spans="1:12" ht="27" customHeight="1">
      <c r="A10" s="20"/>
      <c r="B10" s="21"/>
      <c r="C10" s="21"/>
      <c r="D10" s="21"/>
      <c r="E10" s="22"/>
      <c r="F10" s="18" t="s">
        <v>40</v>
      </c>
      <c r="G10" s="23">
        <f>SUM(M16:M27)+SUM(N16:N34)</f>
        <v>0</v>
      </c>
      <c r="H10" s="731">
        <f>G10*200</f>
        <v>0</v>
      </c>
      <c r="I10" s="732"/>
      <c r="J10" s="733"/>
      <c r="L10" s="1" t="s">
        <v>36</v>
      </c>
    </row>
    <row r="11" spans="1:12" ht="27" customHeight="1">
      <c r="A11" s="20"/>
      <c r="B11" s="21"/>
      <c r="C11" s="21"/>
      <c r="D11" s="21"/>
      <c r="E11" s="22"/>
      <c r="F11" s="18" t="s">
        <v>43</v>
      </c>
      <c r="G11" s="24">
        <v>0.05</v>
      </c>
      <c r="H11" s="734"/>
      <c r="I11" s="735"/>
      <c r="J11" s="736"/>
      <c r="L11" s="1" t="s">
        <v>41</v>
      </c>
    </row>
    <row r="12" spans="1:10" ht="27" customHeight="1">
      <c r="A12" s="25"/>
      <c r="B12" s="26"/>
      <c r="C12" s="26"/>
      <c r="D12" s="26"/>
      <c r="E12" s="27"/>
      <c r="F12" s="28" t="s">
        <v>183</v>
      </c>
      <c r="G12" s="29"/>
      <c r="H12" s="737"/>
      <c r="I12" s="738"/>
      <c r="J12" s="739"/>
    </row>
    <row r="13" spans="1:10" ht="27" customHeight="1">
      <c r="A13" s="30"/>
      <c r="B13" s="30"/>
      <c r="C13" s="30"/>
      <c r="D13" s="30"/>
      <c r="E13" s="30"/>
      <c r="F13" s="740" t="s">
        <v>351</v>
      </c>
      <c r="G13" s="741"/>
      <c r="H13" s="741"/>
      <c r="I13" s="741"/>
      <c r="J13" s="741"/>
    </row>
    <row r="14" spans="1:10" ht="22.5" customHeight="1">
      <c r="A14" s="591" t="s">
        <v>8</v>
      </c>
      <c r="B14" s="657"/>
      <c r="C14" s="31" t="s">
        <v>37</v>
      </c>
      <c r="D14" s="31" t="s">
        <v>38</v>
      </c>
      <c r="E14" s="32" t="s">
        <v>39</v>
      </c>
      <c r="F14" s="591" t="s">
        <v>8</v>
      </c>
      <c r="G14" s="657"/>
      <c r="H14" s="31" t="s">
        <v>37</v>
      </c>
      <c r="I14" s="31" t="s">
        <v>38</v>
      </c>
      <c r="J14" s="73" t="s">
        <v>39</v>
      </c>
    </row>
    <row r="15" spans="1:11" ht="22.5" customHeight="1">
      <c r="A15" s="593" t="s">
        <v>243</v>
      </c>
      <c r="B15" s="594"/>
      <c r="C15" s="594"/>
      <c r="D15" s="594"/>
      <c r="E15" s="33">
        <f>SUM(D16:D27)</f>
        <v>20240</v>
      </c>
      <c r="F15" s="593" t="s">
        <v>201</v>
      </c>
      <c r="G15" s="594"/>
      <c r="H15" s="594"/>
      <c r="I15" s="594"/>
      <c r="J15" s="33">
        <f>SUM(I16:I34)</f>
        <v>23620</v>
      </c>
      <c r="K15" s="87"/>
    </row>
    <row r="16" spans="1:14" ht="22.5" customHeight="1">
      <c r="A16" s="34" t="s">
        <v>250</v>
      </c>
      <c r="B16" s="35" t="s">
        <v>326</v>
      </c>
      <c r="C16" s="36" t="s">
        <v>312</v>
      </c>
      <c r="D16" s="37">
        <v>830</v>
      </c>
      <c r="E16" s="38"/>
      <c r="F16" s="39" t="s">
        <v>290</v>
      </c>
      <c r="G16" s="40" t="s">
        <v>291</v>
      </c>
      <c r="H16" s="36" t="s">
        <v>292</v>
      </c>
      <c r="I16" s="37">
        <v>1150</v>
      </c>
      <c r="J16" s="38"/>
      <c r="M16" s="88">
        <f aca="true" t="shared" si="0" ref="M16:M27">ROUNDUP(IF($L$3=1,E16/2000,IF($L$3=2,E16/1000,IF($L$3=3,E16/500,IF($L$3=4,E16/250,IF($L$3=5,E16/1000,IF($L$3=6,E16/500,IF($L$3=7,E16/250))))))),0)</f>
        <v>0</v>
      </c>
      <c r="N16" s="88">
        <f aca="true" t="shared" si="1" ref="N16:N34">ROUNDUP(IF($L$3=1,J16/2000,IF($L$3=2,J16/1000,IF($L$3=3,J16/500,IF($L$3=4,J16/250,IF($L$3=5,J16/1000,IF($L$3=6,J16/500,IF($L$3=7,J16/250))))))),0)</f>
        <v>0</v>
      </c>
    </row>
    <row r="17" spans="1:14" ht="22.5" customHeight="1">
      <c r="A17" s="41"/>
      <c r="B17" s="42" t="s">
        <v>329</v>
      </c>
      <c r="C17" s="36" t="s">
        <v>330</v>
      </c>
      <c r="D17" s="37">
        <v>780</v>
      </c>
      <c r="E17" s="38"/>
      <c r="F17" s="43" t="s">
        <v>295</v>
      </c>
      <c r="G17" s="40" t="s">
        <v>296</v>
      </c>
      <c r="H17" s="36" t="s">
        <v>292</v>
      </c>
      <c r="I17" s="37">
        <v>1000</v>
      </c>
      <c r="J17" s="38"/>
      <c r="M17" s="89">
        <f t="shared" si="0"/>
        <v>0</v>
      </c>
      <c r="N17" s="89">
        <f t="shared" si="1"/>
        <v>0</v>
      </c>
    </row>
    <row r="18" spans="1:14" ht="22.5" customHeight="1">
      <c r="A18" s="44"/>
      <c r="B18" s="35" t="s">
        <v>333</v>
      </c>
      <c r="C18" s="36" t="s">
        <v>312</v>
      </c>
      <c r="D18" s="37">
        <v>830</v>
      </c>
      <c r="E18" s="38"/>
      <c r="F18" s="39" t="s">
        <v>290</v>
      </c>
      <c r="G18" s="40" t="s">
        <v>299</v>
      </c>
      <c r="H18" s="36" t="s">
        <v>300</v>
      </c>
      <c r="I18" s="37">
        <v>490</v>
      </c>
      <c r="J18" s="38"/>
      <c r="M18" s="89">
        <f t="shared" si="0"/>
        <v>0</v>
      </c>
      <c r="N18" s="89">
        <f t="shared" si="1"/>
        <v>0</v>
      </c>
    </row>
    <row r="19" spans="1:14" ht="22.5" customHeight="1">
      <c r="A19" s="45" t="s">
        <v>256</v>
      </c>
      <c r="B19" s="46" t="s">
        <v>335</v>
      </c>
      <c r="C19" s="36" t="s">
        <v>289</v>
      </c>
      <c r="D19" s="37">
        <v>300</v>
      </c>
      <c r="E19" s="38"/>
      <c r="F19" s="47" t="s">
        <v>303</v>
      </c>
      <c r="G19" s="40" t="s">
        <v>304</v>
      </c>
      <c r="H19" s="36" t="s">
        <v>294</v>
      </c>
      <c r="I19" s="37">
        <v>1220</v>
      </c>
      <c r="J19" s="38"/>
      <c r="M19" s="89">
        <f t="shared" si="0"/>
        <v>0</v>
      </c>
      <c r="N19" s="89">
        <f t="shared" si="1"/>
        <v>0</v>
      </c>
    </row>
    <row r="20" spans="1:14" ht="22.5" customHeight="1">
      <c r="A20" s="41"/>
      <c r="B20" s="48"/>
      <c r="C20" s="36" t="s">
        <v>294</v>
      </c>
      <c r="D20" s="37">
        <v>2200</v>
      </c>
      <c r="E20" s="38"/>
      <c r="F20" s="39" t="s">
        <v>307</v>
      </c>
      <c r="G20" s="40" t="s">
        <v>299</v>
      </c>
      <c r="H20" s="36" t="s">
        <v>298</v>
      </c>
      <c r="I20" s="37">
        <v>1090</v>
      </c>
      <c r="J20" s="38"/>
      <c r="M20" s="89">
        <f t="shared" si="0"/>
        <v>0</v>
      </c>
      <c r="N20" s="89">
        <f t="shared" si="1"/>
        <v>0</v>
      </c>
    </row>
    <row r="21" spans="1:14" ht="22.5" customHeight="1">
      <c r="A21" s="44"/>
      <c r="B21" s="35" t="s">
        <v>341</v>
      </c>
      <c r="C21" s="36" t="s">
        <v>312</v>
      </c>
      <c r="D21" s="37">
        <v>6350</v>
      </c>
      <c r="E21" s="38"/>
      <c r="F21" s="49" t="s">
        <v>309</v>
      </c>
      <c r="G21" s="40" t="s">
        <v>310</v>
      </c>
      <c r="H21" s="36" t="s">
        <v>298</v>
      </c>
      <c r="I21" s="37">
        <v>1050</v>
      </c>
      <c r="J21" s="38"/>
      <c r="M21" s="89">
        <f t="shared" si="0"/>
        <v>0</v>
      </c>
      <c r="N21" s="89">
        <f t="shared" si="1"/>
        <v>0</v>
      </c>
    </row>
    <row r="22" spans="1:14" ht="22.5" customHeight="1">
      <c r="A22" s="49" t="s">
        <v>342</v>
      </c>
      <c r="B22" s="35" t="s">
        <v>343</v>
      </c>
      <c r="C22" s="36" t="s">
        <v>312</v>
      </c>
      <c r="D22" s="37">
        <v>750</v>
      </c>
      <c r="E22" s="38"/>
      <c r="F22" s="49" t="s">
        <v>313</v>
      </c>
      <c r="G22" s="40" t="s">
        <v>314</v>
      </c>
      <c r="H22" s="36" t="s">
        <v>298</v>
      </c>
      <c r="I22" s="37">
        <v>1000</v>
      </c>
      <c r="J22" s="38"/>
      <c r="M22" s="89">
        <f t="shared" si="0"/>
        <v>0</v>
      </c>
      <c r="N22" s="89">
        <f t="shared" si="1"/>
        <v>0</v>
      </c>
    </row>
    <row r="23" spans="1:14" ht="22.5" customHeight="1">
      <c r="A23" s="50" t="s">
        <v>346</v>
      </c>
      <c r="B23" s="35" t="s">
        <v>318</v>
      </c>
      <c r="C23" s="36" t="s">
        <v>347</v>
      </c>
      <c r="D23" s="37">
        <v>800</v>
      </c>
      <c r="E23" s="38"/>
      <c r="F23" s="49" t="s">
        <v>316</v>
      </c>
      <c r="G23" s="40" t="s">
        <v>317</v>
      </c>
      <c r="H23" s="36" t="s">
        <v>312</v>
      </c>
      <c r="I23" s="37">
        <v>930</v>
      </c>
      <c r="J23" s="38"/>
      <c r="M23" s="89">
        <f t="shared" si="0"/>
        <v>0</v>
      </c>
      <c r="N23" s="89">
        <f t="shared" si="1"/>
        <v>0</v>
      </c>
    </row>
    <row r="24" spans="1:14" ht="22.5" customHeight="1">
      <c r="A24" s="41"/>
      <c r="B24" s="35" t="s">
        <v>349</v>
      </c>
      <c r="C24" s="36" t="s">
        <v>294</v>
      </c>
      <c r="D24" s="37">
        <v>2000</v>
      </c>
      <c r="E24" s="38"/>
      <c r="F24" s="49" t="s">
        <v>320</v>
      </c>
      <c r="G24" s="40" t="s">
        <v>314</v>
      </c>
      <c r="H24" s="36" t="s">
        <v>298</v>
      </c>
      <c r="I24" s="37">
        <v>1670</v>
      </c>
      <c r="J24" s="38"/>
      <c r="M24" s="89">
        <f t="shared" si="0"/>
        <v>0</v>
      </c>
      <c r="N24" s="89">
        <f t="shared" si="1"/>
        <v>0</v>
      </c>
    </row>
    <row r="25" spans="1:14" ht="22.5" customHeight="1">
      <c r="A25" s="51"/>
      <c r="B25" s="40" t="s">
        <v>350</v>
      </c>
      <c r="C25" s="36" t="s">
        <v>292</v>
      </c>
      <c r="D25" s="37">
        <v>1300</v>
      </c>
      <c r="E25" s="38"/>
      <c r="F25" s="49" t="s">
        <v>322</v>
      </c>
      <c r="G25" s="40" t="s">
        <v>323</v>
      </c>
      <c r="H25" s="36" t="s">
        <v>312</v>
      </c>
      <c r="I25" s="37">
        <v>1800</v>
      </c>
      <c r="J25" s="38"/>
      <c r="M25" s="89">
        <f t="shared" si="0"/>
        <v>0</v>
      </c>
      <c r="N25" s="89">
        <f t="shared" si="1"/>
        <v>0</v>
      </c>
    </row>
    <row r="26" spans="1:14" ht="22.5" customHeight="1">
      <c r="A26" s="52"/>
      <c r="B26" s="40" t="s">
        <v>352</v>
      </c>
      <c r="C26" s="36" t="s">
        <v>347</v>
      </c>
      <c r="D26" s="37">
        <v>3900</v>
      </c>
      <c r="E26" s="38"/>
      <c r="F26" s="49" t="s">
        <v>324</v>
      </c>
      <c r="G26" s="40" t="s">
        <v>325</v>
      </c>
      <c r="H26" s="36" t="s">
        <v>298</v>
      </c>
      <c r="I26" s="37">
        <v>1450</v>
      </c>
      <c r="J26" s="38"/>
      <c r="M26" s="89">
        <f t="shared" si="0"/>
        <v>0</v>
      </c>
      <c r="N26" s="89">
        <f t="shared" si="1"/>
        <v>0</v>
      </c>
    </row>
    <row r="27" spans="1:14" ht="22.5" customHeight="1">
      <c r="A27" s="53" t="s">
        <v>279</v>
      </c>
      <c r="B27" s="54" t="s">
        <v>353</v>
      </c>
      <c r="C27" s="55" t="s">
        <v>312</v>
      </c>
      <c r="D27" s="56">
        <v>200</v>
      </c>
      <c r="E27" s="57"/>
      <c r="F27" s="58" t="s">
        <v>327</v>
      </c>
      <c r="G27" s="40" t="s">
        <v>328</v>
      </c>
      <c r="H27" s="36" t="s">
        <v>312</v>
      </c>
      <c r="I27" s="37">
        <v>2600</v>
      </c>
      <c r="J27" s="38"/>
      <c r="M27" s="90">
        <f t="shared" si="0"/>
        <v>0</v>
      </c>
      <c r="N27" s="89">
        <f t="shared" si="1"/>
        <v>0</v>
      </c>
    </row>
    <row r="28" spans="6:14" ht="22.5" customHeight="1">
      <c r="F28" s="49" t="s">
        <v>331</v>
      </c>
      <c r="G28" s="40" t="s">
        <v>332</v>
      </c>
      <c r="H28" s="36" t="s">
        <v>298</v>
      </c>
      <c r="I28" s="37">
        <v>1690</v>
      </c>
      <c r="J28" s="38"/>
      <c r="N28" s="89">
        <f t="shared" si="1"/>
        <v>0</v>
      </c>
    </row>
    <row r="29" spans="6:14" ht="22.5" customHeight="1">
      <c r="F29" s="59" t="s">
        <v>303</v>
      </c>
      <c r="G29" s="40" t="s">
        <v>334</v>
      </c>
      <c r="H29" s="36" t="s">
        <v>302</v>
      </c>
      <c r="I29" s="37">
        <v>490</v>
      </c>
      <c r="J29" s="38"/>
      <c r="N29" s="89">
        <f t="shared" si="1"/>
        <v>0</v>
      </c>
    </row>
    <row r="30" spans="6:14" ht="22.5" customHeight="1">
      <c r="F30" s="49" t="s">
        <v>336</v>
      </c>
      <c r="G30" s="40" t="s">
        <v>337</v>
      </c>
      <c r="H30" s="36" t="s">
        <v>338</v>
      </c>
      <c r="I30" s="37">
        <v>3290</v>
      </c>
      <c r="J30" s="38"/>
      <c r="N30" s="89">
        <f t="shared" si="1"/>
        <v>0</v>
      </c>
    </row>
    <row r="31" spans="6:14" ht="22.5" customHeight="1">
      <c r="F31" s="49" t="s">
        <v>339</v>
      </c>
      <c r="G31" s="40" t="s">
        <v>340</v>
      </c>
      <c r="H31" s="36" t="s">
        <v>300</v>
      </c>
      <c r="I31" s="37">
        <v>300</v>
      </c>
      <c r="J31" s="38"/>
      <c r="K31" s="91"/>
      <c r="N31" s="89">
        <f t="shared" si="1"/>
        <v>0</v>
      </c>
    </row>
    <row r="32" spans="6:14" ht="22.5" customHeight="1">
      <c r="F32" s="49" t="s">
        <v>339</v>
      </c>
      <c r="G32" s="40" t="s">
        <v>340</v>
      </c>
      <c r="H32" s="36" t="s">
        <v>294</v>
      </c>
      <c r="I32" s="37">
        <v>210</v>
      </c>
      <c r="J32" s="38"/>
      <c r="N32" s="89">
        <f t="shared" si="1"/>
        <v>0</v>
      </c>
    </row>
    <row r="33" spans="6:14" ht="22.5" customHeight="1">
      <c r="F33" s="49" t="s">
        <v>344</v>
      </c>
      <c r="G33" s="40" t="s">
        <v>345</v>
      </c>
      <c r="H33" s="36" t="s">
        <v>298</v>
      </c>
      <c r="I33" s="37">
        <v>950</v>
      </c>
      <c r="J33" s="38"/>
      <c r="N33" s="89">
        <f t="shared" si="1"/>
        <v>0</v>
      </c>
    </row>
    <row r="34" spans="6:14" ht="22.5" customHeight="1">
      <c r="F34" s="53" t="s">
        <v>348</v>
      </c>
      <c r="G34" s="60" t="s">
        <v>332</v>
      </c>
      <c r="H34" s="55" t="s">
        <v>298</v>
      </c>
      <c r="I34" s="56">
        <v>1240</v>
      </c>
      <c r="J34" s="57"/>
      <c r="N34" s="90">
        <f t="shared" si="1"/>
        <v>0</v>
      </c>
    </row>
    <row r="35" ht="22.5" customHeight="1">
      <c r="J35" s="1">
        <v>2008.5</v>
      </c>
    </row>
    <row r="36" spans="1:10" ht="30" customHeight="1">
      <c r="A36" s="559" t="s">
        <v>408</v>
      </c>
      <c r="B36" s="559"/>
      <c r="C36" s="559"/>
      <c r="D36" s="559"/>
      <c r="E36" s="559"/>
      <c r="F36" s="559"/>
      <c r="G36" s="559"/>
      <c r="H36" s="559"/>
      <c r="I36" s="559"/>
      <c r="J36" s="559"/>
    </row>
    <row r="37" spans="1:12" ht="30" customHeight="1">
      <c r="A37" s="2"/>
      <c r="B37" s="3"/>
      <c r="C37" s="3"/>
      <c r="D37" s="3"/>
      <c r="E37" s="3"/>
      <c r="F37" s="3"/>
      <c r="G37" s="3"/>
      <c r="H37" s="3"/>
      <c r="I37" s="560" t="s">
        <v>13</v>
      </c>
      <c r="J37" s="606"/>
      <c r="L37" s="80" t="s">
        <v>7</v>
      </c>
    </row>
    <row r="38" spans="1:12" ht="30" customHeight="1">
      <c r="A38" s="4" t="s">
        <v>14</v>
      </c>
      <c r="B38" s="666" t="s">
        <v>284</v>
      </c>
      <c r="C38" s="666"/>
      <c r="D38" s="666"/>
      <c r="E38" s="667"/>
      <c r="F38" s="642" t="s">
        <v>16</v>
      </c>
      <c r="G38" s="668"/>
      <c r="H38" s="669"/>
      <c r="I38" s="669"/>
      <c r="J38" s="81" t="s">
        <v>2</v>
      </c>
      <c r="L38" s="82"/>
    </row>
    <row r="39" spans="1:13" ht="30" customHeight="1">
      <c r="A39" s="641" t="s">
        <v>18</v>
      </c>
      <c r="B39" s="670"/>
      <c r="C39" s="575"/>
      <c r="D39" s="575"/>
      <c r="E39" s="576"/>
      <c r="F39" s="643"/>
      <c r="G39" s="5" t="s">
        <v>285</v>
      </c>
      <c r="H39" s="671"/>
      <c r="I39" s="613"/>
      <c r="J39" s="614"/>
      <c r="K39" s="83"/>
      <c r="L39" s="84" t="s">
        <v>17</v>
      </c>
      <c r="M39" s="83"/>
    </row>
    <row r="40" spans="1:12" ht="30" customHeight="1">
      <c r="A40" s="641"/>
      <c r="B40" s="672"/>
      <c r="C40" s="613"/>
      <c r="D40" s="613"/>
      <c r="E40" s="6" t="s">
        <v>2</v>
      </c>
      <c r="F40" s="7" t="s">
        <v>22</v>
      </c>
      <c r="G40" s="673"/>
      <c r="H40" s="674"/>
      <c r="I40" s="674"/>
      <c r="J40" s="85" t="s">
        <v>2</v>
      </c>
      <c r="L40" s="83" t="s">
        <v>21</v>
      </c>
    </row>
    <row r="41" spans="1:12" ht="30" customHeight="1">
      <c r="A41" s="7" t="s">
        <v>5</v>
      </c>
      <c r="B41" s="661"/>
      <c r="C41" s="675"/>
      <c r="D41" s="675"/>
      <c r="E41" s="676"/>
      <c r="F41" s="644" t="s">
        <v>24</v>
      </c>
      <c r="G41" s="574" t="s">
        <v>25</v>
      </c>
      <c r="H41" s="575"/>
      <c r="I41" s="575"/>
      <c r="J41" s="576"/>
      <c r="L41" s="1" t="s">
        <v>23</v>
      </c>
    </row>
    <row r="42" spans="1:12" ht="30" customHeight="1">
      <c r="A42" s="8" t="s">
        <v>27</v>
      </c>
      <c r="B42" s="9">
        <f>IF(L38=1,"Ｂ４",IF(L38=2,"Ｂ３",IF(L38=3,"Ｂ２",IF(L38=4,"Ｂ１",IF(L38=5,"Ｂ４厚",IF(L38=6,"Ｂ３厚",IF(L38=7,"Ｂ２厚",0)))))))</f>
        <v>0</v>
      </c>
      <c r="C42" s="8" t="s">
        <v>28</v>
      </c>
      <c r="D42" s="677">
        <f>SUM(E50:E64)</f>
        <v>0</v>
      </c>
      <c r="E42" s="678"/>
      <c r="F42" s="645"/>
      <c r="G42" s="3" t="s">
        <v>29</v>
      </c>
      <c r="H42" s="11"/>
      <c r="I42" s="3"/>
      <c r="J42" s="86"/>
      <c r="L42" s="1" t="s">
        <v>26</v>
      </c>
    </row>
    <row r="43" spans="1:12" ht="30" customHeight="1">
      <c r="A43" s="12" t="s">
        <v>31</v>
      </c>
      <c r="B43" s="679" t="s">
        <v>32</v>
      </c>
      <c r="C43" s="680"/>
      <c r="D43" s="680"/>
      <c r="E43" s="681"/>
      <c r="F43" s="13" t="s">
        <v>33</v>
      </c>
      <c r="G43" s="61"/>
      <c r="H43" s="682"/>
      <c r="I43" s="682"/>
      <c r="J43" s="683"/>
      <c r="L43" s="1" t="s">
        <v>30</v>
      </c>
    </row>
    <row r="44" spans="1:12" ht="30" customHeight="1">
      <c r="A44" s="4" t="s">
        <v>51</v>
      </c>
      <c r="B44" s="15"/>
      <c r="C44" s="16"/>
      <c r="D44" s="16"/>
      <c r="E44" s="17"/>
      <c r="F44" s="18" t="s">
        <v>35</v>
      </c>
      <c r="G44" s="62">
        <f>ROUNDUP(IF($L$38=1,$D$42/2000,IF($L$38=2,$D$42/1000,IF($L$38=3,$D$42/500,IF($L$38=4,$D$42/250,IF($L$38=5,$D$42/1000,IF($L$38=6,$D$42/500,IF($L$38=7,$D$42/250))))))),0)</f>
        <v>0</v>
      </c>
      <c r="H44" s="684">
        <f>IF(G44=1,500,IF(G44=2,800,IF(G44=3,1000,IF(G44=4,1200,IF(G44=5,1400,IF(G44&lt;10,G44*200,IF(G44=10,2400,IF(G44&gt;10,(G44-10)*100+2400,0))))))))</f>
        <v>0</v>
      </c>
      <c r="I44" s="684"/>
      <c r="J44" s="685"/>
      <c r="L44" s="1" t="s">
        <v>34</v>
      </c>
    </row>
    <row r="45" spans="1:12" ht="30" customHeight="1">
      <c r="A45" s="20"/>
      <c r="B45" s="21"/>
      <c r="C45" s="21"/>
      <c r="D45" s="21"/>
      <c r="E45" s="22"/>
      <c r="F45" s="18" t="s">
        <v>40</v>
      </c>
      <c r="G45" s="63">
        <f>SUM(M50:M64)</f>
        <v>0</v>
      </c>
      <c r="H45" s="684">
        <f>(IF($L$38=1,G45*200,IF($L$38=2,G45*300,IF($L$38=3,G45*400,0))))</f>
        <v>0</v>
      </c>
      <c r="I45" s="684"/>
      <c r="J45" s="685"/>
      <c r="L45" s="1" t="s">
        <v>36</v>
      </c>
    </row>
    <row r="46" spans="1:12" ht="30" customHeight="1">
      <c r="A46" s="20"/>
      <c r="B46" s="21"/>
      <c r="C46" s="21"/>
      <c r="D46" s="21"/>
      <c r="E46" s="22"/>
      <c r="F46" s="18" t="s">
        <v>43</v>
      </c>
      <c r="G46" s="64">
        <v>0.05</v>
      </c>
      <c r="H46" s="686"/>
      <c r="I46" s="686"/>
      <c r="J46" s="687"/>
      <c r="L46" s="1" t="s">
        <v>41</v>
      </c>
    </row>
    <row r="47" spans="1:10" ht="30" customHeight="1">
      <c r="A47" s="65"/>
      <c r="B47" s="66"/>
      <c r="C47" s="66"/>
      <c r="D47" s="66"/>
      <c r="E47" s="67"/>
      <c r="F47" s="28" t="s">
        <v>183</v>
      </c>
      <c r="G47" s="68"/>
      <c r="H47" s="688"/>
      <c r="I47" s="688"/>
      <c r="J47" s="689"/>
    </row>
    <row r="48" spans="5:10" ht="27" customHeight="1">
      <c r="E48" s="69"/>
      <c r="F48" s="70"/>
      <c r="G48" s="71"/>
      <c r="H48" s="72"/>
      <c r="I48" s="92"/>
      <c r="J48" s="93" t="s">
        <v>409</v>
      </c>
    </row>
    <row r="49" spans="1:10" ht="27" customHeight="1">
      <c r="A49" s="591" t="s">
        <v>8</v>
      </c>
      <c r="B49" s="592"/>
      <c r="C49" s="31" t="s">
        <v>37</v>
      </c>
      <c r="D49" s="31" t="s">
        <v>38</v>
      </c>
      <c r="E49" s="73" t="s">
        <v>39</v>
      </c>
      <c r="F49" s="74"/>
      <c r="G49" s="75"/>
      <c r="H49" s="72"/>
      <c r="I49" s="94"/>
      <c r="J49" s="95"/>
    </row>
    <row r="50" spans="1:13" ht="27" customHeight="1">
      <c r="A50" s="45" t="s">
        <v>210</v>
      </c>
      <c r="B50" s="40" t="s">
        <v>288</v>
      </c>
      <c r="C50" s="36" t="s">
        <v>289</v>
      </c>
      <c r="D50" s="37">
        <v>1000</v>
      </c>
      <c r="E50" s="38"/>
      <c r="F50" s="742" t="s">
        <v>351</v>
      </c>
      <c r="G50" s="743"/>
      <c r="H50" s="743"/>
      <c r="I50" s="743"/>
      <c r="J50" s="743"/>
      <c r="K50" s="87"/>
      <c r="M50" s="96">
        <f aca="true" t="shared" si="2" ref="M50:M64">IF(+E50&gt;0,1,0)</f>
        <v>0</v>
      </c>
    </row>
    <row r="51" spans="1:13" ht="27" customHeight="1">
      <c r="A51" s="41"/>
      <c r="B51" s="40" t="s">
        <v>308</v>
      </c>
      <c r="C51" s="36" t="s">
        <v>294</v>
      </c>
      <c r="D51" s="37">
        <v>1650</v>
      </c>
      <c r="E51" s="38"/>
      <c r="F51" s="742"/>
      <c r="G51" s="743"/>
      <c r="H51" s="743"/>
      <c r="I51" s="743"/>
      <c r="J51" s="743"/>
      <c r="M51" s="97">
        <f t="shared" si="2"/>
        <v>0</v>
      </c>
    </row>
    <row r="52" spans="1:13" ht="27" customHeight="1">
      <c r="A52" s="41"/>
      <c r="B52" s="40" t="s">
        <v>297</v>
      </c>
      <c r="C52" s="36" t="s">
        <v>298</v>
      </c>
      <c r="D52" s="37">
        <v>600</v>
      </c>
      <c r="E52" s="38"/>
      <c r="F52" s="76"/>
      <c r="G52" s="77"/>
      <c r="H52" s="72"/>
      <c r="I52" s="92"/>
      <c r="J52" s="95"/>
      <c r="M52" s="97">
        <f t="shared" si="2"/>
        <v>0</v>
      </c>
    </row>
    <row r="53" spans="1:13" ht="27" customHeight="1">
      <c r="A53" s="41"/>
      <c r="B53" s="40" t="s">
        <v>301</v>
      </c>
      <c r="C53" s="36" t="s">
        <v>302</v>
      </c>
      <c r="D53" s="37">
        <v>450</v>
      </c>
      <c r="E53" s="38"/>
      <c r="M53" s="97">
        <f t="shared" si="2"/>
        <v>0</v>
      </c>
    </row>
    <row r="54" spans="1:13" ht="27" customHeight="1">
      <c r="A54" s="44"/>
      <c r="B54" s="40" t="s">
        <v>94</v>
      </c>
      <c r="C54" s="36" t="s">
        <v>410</v>
      </c>
      <c r="D54" s="37">
        <v>3300</v>
      </c>
      <c r="E54" s="38"/>
      <c r="M54" s="97">
        <f t="shared" si="2"/>
        <v>0</v>
      </c>
    </row>
    <row r="55" spans="1:13" ht="27" customHeight="1">
      <c r="A55" s="45" t="s">
        <v>305</v>
      </c>
      <c r="B55" s="40" t="s">
        <v>306</v>
      </c>
      <c r="C55" s="36" t="s">
        <v>289</v>
      </c>
      <c r="D55" s="37">
        <v>1260</v>
      </c>
      <c r="E55" s="38"/>
      <c r="M55" s="97">
        <f t="shared" si="2"/>
        <v>0</v>
      </c>
    </row>
    <row r="56" spans="1:13" ht="27" customHeight="1">
      <c r="A56" s="41"/>
      <c r="B56" s="40" t="s">
        <v>301</v>
      </c>
      <c r="C56" s="36" t="s">
        <v>294</v>
      </c>
      <c r="D56" s="37">
        <v>1440</v>
      </c>
      <c r="E56" s="38"/>
      <c r="M56" s="97">
        <f t="shared" si="2"/>
        <v>0</v>
      </c>
    </row>
    <row r="57" spans="1:13" ht="27" customHeight="1">
      <c r="A57" s="41"/>
      <c r="B57" s="40" t="s">
        <v>311</v>
      </c>
      <c r="C57" s="36" t="s">
        <v>312</v>
      </c>
      <c r="D57" s="37">
        <v>520</v>
      </c>
      <c r="E57" s="38"/>
      <c r="M57" s="97">
        <f t="shared" si="2"/>
        <v>0</v>
      </c>
    </row>
    <row r="58" spans="1:13" ht="27" customHeight="1">
      <c r="A58" s="44"/>
      <c r="B58" s="40" t="s">
        <v>388</v>
      </c>
      <c r="C58" s="36" t="s">
        <v>410</v>
      </c>
      <c r="D58" s="37">
        <v>2350</v>
      </c>
      <c r="E58" s="38"/>
      <c r="M58" s="97">
        <f t="shared" si="2"/>
        <v>0</v>
      </c>
    </row>
    <row r="59" spans="1:13" ht="27" customHeight="1">
      <c r="A59" s="45" t="s">
        <v>222</v>
      </c>
      <c r="B59" s="40" t="s">
        <v>315</v>
      </c>
      <c r="C59" s="36" t="s">
        <v>289</v>
      </c>
      <c r="D59" s="37">
        <v>850</v>
      </c>
      <c r="E59" s="38"/>
      <c r="M59" s="97">
        <f t="shared" si="2"/>
        <v>0</v>
      </c>
    </row>
    <row r="60" spans="1:13" ht="27" customHeight="1">
      <c r="A60" s="41"/>
      <c r="B60" s="40" t="s">
        <v>318</v>
      </c>
      <c r="C60" s="36" t="s">
        <v>319</v>
      </c>
      <c r="D60" s="37">
        <v>1880</v>
      </c>
      <c r="E60" s="38"/>
      <c r="M60" s="97">
        <f t="shared" si="2"/>
        <v>0</v>
      </c>
    </row>
    <row r="61" spans="1:13" ht="27" customHeight="1">
      <c r="A61" s="41"/>
      <c r="B61" s="40" t="s">
        <v>388</v>
      </c>
      <c r="C61" s="36" t="s">
        <v>411</v>
      </c>
      <c r="D61" s="37">
        <v>7500</v>
      </c>
      <c r="E61" s="38"/>
      <c r="M61" s="97">
        <f t="shared" si="2"/>
        <v>0</v>
      </c>
    </row>
    <row r="62" spans="1:13" ht="27" customHeight="1">
      <c r="A62" s="44"/>
      <c r="B62" s="40" t="s">
        <v>412</v>
      </c>
      <c r="C62" s="36" t="s">
        <v>411</v>
      </c>
      <c r="D62" s="37">
        <v>6150</v>
      </c>
      <c r="E62" s="38"/>
      <c r="M62" s="97">
        <f t="shared" si="2"/>
        <v>0</v>
      </c>
    </row>
    <row r="63" spans="1:13" ht="27" customHeight="1">
      <c r="A63" s="45" t="s">
        <v>226</v>
      </c>
      <c r="B63" s="35" t="s">
        <v>413</v>
      </c>
      <c r="C63" s="36" t="s">
        <v>410</v>
      </c>
      <c r="D63" s="37">
        <v>6600</v>
      </c>
      <c r="E63" s="38"/>
      <c r="M63" s="97">
        <f t="shared" si="2"/>
        <v>0</v>
      </c>
    </row>
    <row r="64" spans="1:13" ht="27" customHeight="1">
      <c r="A64" s="78"/>
      <c r="B64" s="79" t="s">
        <v>414</v>
      </c>
      <c r="C64" s="55" t="s">
        <v>415</v>
      </c>
      <c r="D64" s="56">
        <v>2800</v>
      </c>
      <c r="E64" s="57"/>
      <c r="M64" s="98">
        <f t="shared" si="2"/>
        <v>0</v>
      </c>
    </row>
    <row r="65" ht="19.5" customHeight="1">
      <c r="J65" s="1">
        <v>2008.5</v>
      </c>
    </row>
    <row r="66" ht="19.5" customHeight="1">
      <c r="K66" s="91"/>
    </row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5" customHeight="1"/>
    <row r="76" ht="19.5" customHeight="1"/>
    <row r="77" ht="19.5" customHeight="1"/>
    <row r="78" ht="19.5" customHeight="1"/>
    <row r="79" ht="19.5" customHeight="1"/>
    <row r="80" ht="15" customHeight="1"/>
  </sheetData>
  <sheetProtection/>
  <mergeCells count="48">
    <mergeCell ref="H47:J47"/>
    <mergeCell ref="A49:B49"/>
    <mergeCell ref="F50:J50"/>
    <mergeCell ref="F51:J51"/>
    <mergeCell ref="A4:A5"/>
    <mergeCell ref="A39:A40"/>
    <mergeCell ref="F3:F4"/>
    <mergeCell ref="F6:F7"/>
    <mergeCell ref="F38:F39"/>
    <mergeCell ref="F41:F42"/>
    <mergeCell ref="D42:E42"/>
    <mergeCell ref="B43:E43"/>
    <mergeCell ref="H43:J43"/>
    <mergeCell ref="H44:J44"/>
    <mergeCell ref="H45:J45"/>
    <mergeCell ref="H46:J46"/>
    <mergeCell ref="B39:E39"/>
    <mergeCell ref="H39:J39"/>
    <mergeCell ref="B40:D40"/>
    <mergeCell ref="G40:I40"/>
    <mergeCell ref="B41:E41"/>
    <mergeCell ref="G41:J41"/>
    <mergeCell ref="A15:D15"/>
    <mergeCell ref="F15:I15"/>
    <mergeCell ref="A36:J36"/>
    <mergeCell ref="I37:J37"/>
    <mergeCell ref="B38:E38"/>
    <mergeCell ref="G38:I38"/>
    <mergeCell ref="H9:J9"/>
    <mergeCell ref="H10:J10"/>
    <mergeCell ref="H11:J11"/>
    <mergeCell ref="H12:J12"/>
    <mergeCell ref="F13:J13"/>
    <mergeCell ref="A14:B14"/>
    <mergeCell ref="F14:G14"/>
    <mergeCell ref="B5:D5"/>
    <mergeCell ref="G5:I5"/>
    <mergeCell ref="B6:E6"/>
    <mergeCell ref="G6:J6"/>
    <mergeCell ref="D7:E7"/>
    <mergeCell ref="B8:E8"/>
    <mergeCell ref="H8:J8"/>
    <mergeCell ref="A1:J1"/>
    <mergeCell ref="I2:J2"/>
    <mergeCell ref="B3:E3"/>
    <mergeCell ref="G3:I3"/>
    <mergeCell ref="B4:E4"/>
    <mergeCell ref="H4:J4"/>
  </mergeCells>
  <printOptions/>
  <pageMargins left="0.7083333333333334" right="0.39305555555555555" top="0.5118055555555555" bottom="0.19652777777777777" header="0.5118055555555555" footer="0.1965277777777777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信毎販売センター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長野オリコミ</dc:creator>
  <cp:keywords/>
  <dc:description/>
  <cp:lastModifiedBy>naganoorikomi</cp:lastModifiedBy>
  <cp:lastPrinted>2021-10-09T06:13:25Z</cp:lastPrinted>
  <dcterms:created xsi:type="dcterms:W3CDTF">2000-08-28T04:59:50Z</dcterms:created>
  <dcterms:modified xsi:type="dcterms:W3CDTF">2022-05-18T00:36:40Z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1041-9.1.0.4057</vt:lpwstr>
  </property>
</Properties>
</file>