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5135" windowHeight="8805" activeTab="0"/>
  </bookViews>
  <sheets>
    <sheet name="長野ｵﾘｺﾐ" sheetId="1" r:id="rId1"/>
    <sheet name="松折" sheetId="2" state="hidden" r:id="rId2"/>
    <sheet name="南信" sheetId="3" state="hidden" r:id="rId3"/>
    <sheet name="諏訪1" sheetId="4" state="hidden" r:id="rId4"/>
    <sheet name="諏訪" sheetId="5" state="hidden" r:id="rId5"/>
  </sheets>
  <definedNames>
    <definedName name="_xlnm.Print_Area" localSheetId="3">'諏訪1'!$B$1:$G$47</definedName>
    <definedName name="_xlnm.Print_Area" localSheetId="0">'長野ｵﾘｺﾐ'!$B$3:$T$44</definedName>
  </definedNames>
  <calcPr fullCalcOnLoad="1"/>
</workbook>
</file>

<file path=xl/sharedStrings.xml><?xml version="1.0" encoding="utf-8"?>
<sst xmlns="http://schemas.openxmlformats.org/spreadsheetml/2006/main" count="1281" uniqueCount="667">
  <si>
    <t>広告主･代理店･印刷会社･(　　　 )</t>
  </si>
  <si>
    <t>ｺｰﾄﾞ</t>
  </si>
  <si>
    <t>販売店名</t>
  </si>
  <si>
    <t>枚数</t>
  </si>
  <si>
    <t>依頼枚数</t>
  </si>
  <si>
    <t>西高通り</t>
  </si>
  <si>
    <t>中央第二</t>
  </si>
  <si>
    <t>若槻第二</t>
  </si>
  <si>
    <t>朝陽駅前</t>
  </si>
  <si>
    <t>浅川山間部</t>
  </si>
  <si>
    <t>朝日中央</t>
  </si>
  <si>
    <t>012</t>
  </si>
  <si>
    <t>021</t>
  </si>
  <si>
    <t>022</t>
  </si>
  <si>
    <t>024</t>
  </si>
  <si>
    <t>042</t>
  </si>
  <si>
    <t>043</t>
  </si>
  <si>
    <t>044</t>
  </si>
  <si>
    <t>051</t>
  </si>
  <si>
    <t>053</t>
  </si>
  <si>
    <t>063</t>
  </si>
  <si>
    <t>070</t>
  </si>
  <si>
    <t>075</t>
  </si>
  <si>
    <t>110</t>
  </si>
  <si>
    <t>149</t>
  </si>
  <si>
    <t>175</t>
  </si>
  <si>
    <t>148</t>
  </si>
  <si>
    <t>備　　考</t>
  </si>
  <si>
    <t>印刷会社</t>
  </si>
  <si>
    <t>タイトル</t>
  </si>
  <si>
    <t>名称</t>
  </si>
  <si>
    <t>電話</t>
  </si>
  <si>
    <t>住所</t>
  </si>
  <si>
    <t>広告主</t>
  </si>
  <si>
    <t>133</t>
  </si>
  <si>
    <t>折込広告依頼書（北信地区）</t>
  </si>
  <si>
    <t>134</t>
  </si>
  <si>
    <t>100</t>
  </si>
  <si>
    <t>104</t>
  </si>
  <si>
    <t>147</t>
  </si>
  <si>
    <t>189</t>
  </si>
  <si>
    <t>115</t>
  </si>
  <si>
    <t>118</t>
  </si>
  <si>
    <t>116</t>
  </si>
  <si>
    <t>117</t>
  </si>
  <si>
    <t>122</t>
  </si>
  <si>
    <t>123</t>
  </si>
  <si>
    <t>124</t>
  </si>
  <si>
    <t>125</t>
  </si>
  <si>
    <t>127</t>
  </si>
  <si>
    <t>128</t>
  </si>
  <si>
    <t>135</t>
  </si>
  <si>
    <t>136</t>
  </si>
  <si>
    <t>137</t>
  </si>
  <si>
    <t>951</t>
  </si>
  <si>
    <t>伝票番号</t>
  </si>
  <si>
    <t>松代山崎</t>
  </si>
  <si>
    <t>篠ノ井中島</t>
  </si>
  <si>
    <t>篠ノ井西部</t>
  </si>
  <si>
    <t>中野北部</t>
  </si>
  <si>
    <t>中野中央</t>
  </si>
  <si>
    <t>中野南部</t>
  </si>
  <si>
    <t>牟礼小林</t>
  </si>
  <si>
    <t>牟礼横山</t>
  </si>
  <si>
    <t>野沢温泉</t>
  </si>
  <si>
    <t>飯山牧野</t>
  </si>
  <si>
    <t>森宮野原</t>
  </si>
  <si>
    <t>長野ＩＳ</t>
  </si>
  <si>
    <t>中　　央</t>
  </si>
  <si>
    <t>中　　越</t>
  </si>
  <si>
    <t>柳　　原</t>
  </si>
  <si>
    <t>高　　田</t>
  </si>
  <si>
    <t>若　　槻</t>
  </si>
  <si>
    <t>三　　輪</t>
  </si>
  <si>
    <t>若　　穂</t>
  </si>
  <si>
    <t>更　　北</t>
  </si>
  <si>
    <t>須　　坂</t>
  </si>
  <si>
    <t>大　　岡</t>
  </si>
  <si>
    <t>古　　間</t>
  </si>
  <si>
    <t>黒　　姫</t>
  </si>
  <si>
    <t>戸　　隠</t>
  </si>
  <si>
    <t>高　　府</t>
  </si>
  <si>
    <t>新　　町</t>
  </si>
  <si>
    <t>白　　馬</t>
  </si>
  <si>
    <t>木　　島</t>
  </si>
  <si>
    <t>岳　　北</t>
  </si>
  <si>
    <t>瑞　　穂</t>
  </si>
  <si>
    <t>小　　市</t>
  </si>
  <si>
    <t>三　　才</t>
  </si>
  <si>
    <t>雨　　宮</t>
  </si>
  <si>
    <t>戸　　倉</t>
  </si>
  <si>
    <t>外　　様</t>
  </si>
  <si>
    <t>戸　　狩</t>
  </si>
  <si>
    <t>安 茂 里</t>
  </si>
  <si>
    <t>中 山 部</t>
  </si>
  <si>
    <t>伊 勢 宮</t>
  </si>
  <si>
    <t>大 豆 島</t>
  </si>
  <si>
    <t>七 二 会</t>
  </si>
  <si>
    <t>南 須 坂</t>
  </si>
  <si>
    <t>小 布 施</t>
  </si>
  <si>
    <t>鬼 無 里</t>
  </si>
  <si>
    <t>南 小 谷</t>
  </si>
  <si>
    <t>湯 田 中</t>
  </si>
  <si>
    <t>須 賀 川</t>
  </si>
  <si>
    <t>稲 荷 山</t>
  </si>
  <si>
    <t>上 山 田</t>
  </si>
  <si>
    <t>折込日</t>
  </si>
  <si>
    <t>請求金額</t>
  </si>
  <si>
    <t>料金支払</t>
  </si>
  <si>
    <t>単価</t>
  </si>
  <si>
    <t>円</t>
  </si>
  <si>
    <t>担当</t>
  </si>
  <si>
    <t>様</t>
  </si>
  <si>
    <t>枚　　数</t>
  </si>
  <si>
    <t>代 理 店</t>
  </si>
  <si>
    <t>折 込 料</t>
  </si>
  <si>
    <t>消 費 税</t>
  </si>
  <si>
    <t xml:space="preserve">南　 </t>
  </si>
  <si>
    <t xml:space="preserve">渋　 </t>
  </si>
  <si>
    <t>185</t>
  </si>
  <si>
    <t>144</t>
  </si>
  <si>
    <t>SAN青木島</t>
  </si>
  <si>
    <t>　</t>
  </si>
  <si>
    <t>枚</t>
  </si>
  <si>
    <t>朝刊</t>
  </si>
  <si>
    <t>サイズ</t>
  </si>
  <si>
    <t>月</t>
  </si>
  <si>
    <t>地区</t>
  </si>
  <si>
    <t>合計金額</t>
  </si>
  <si>
    <t>広 告 主</t>
  </si>
  <si>
    <t>折 込 日</t>
  </si>
  <si>
    <t>必要枚数</t>
  </si>
  <si>
    <t>扱紙</t>
  </si>
  <si>
    <t>屋　　代</t>
  </si>
  <si>
    <t>千曲八幡</t>
  </si>
  <si>
    <t>011</t>
  </si>
  <si>
    <t>曜日</t>
  </si>
  <si>
    <t>豊　　野</t>
  </si>
  <si>
    <t>178</t>
  </si>
  <si>
    <t>184</t>
  </si>
  <si>
    <t>141</t>
  </si>
  <si>
    <t>164</t>
  </si>
  <si>
    <t>替　　佐</t>
  </si>
  <si>
    <t>138</t>
  </si>
  <si>
    <t>139</t>
  </si>
  <si>
    <t>扱紙</t>
  </si>
  <si>
    <t>読産</t>
  </si>
  <si>
    <t>読</t>
  </si>
  <si>
    <t>読毎</t>
  </si>
  <si>
    <t>備　考</t>
  </si>
  <si>
    <t>　長野オリコミ</t>
  </si>
  <si>
    <t>毎産</t>
  </si>
  <si>
    <t>印刷所名</t>
  </si>
  <si>
    <t>支払方法</t>
  </si>
  <si>
    <t>折 込 料　　支 払 者</t>
  </si>
  <si>
    <t>総 枚 数</t>
  </si>
  <si>
    <t>松本</t>
  </si>
  <si>
    <t>販売店名</t>
  </si>
  <si>
    <t>平成　　年　　月　　日</t>
  </si>
  <si>
    <t>信経</t>
  </si>
  <si>
    <t>西部朝日</t>
  </si>
  <si>
    <t>南部朝日</t>
  </si>
  <si>
    <t>村井</t>
  </si>
  <si>
    <t>信毎販売</t>
  </si>
  <si>
    <t>寿</t>
  </si>
  <si>
    <t>笹賀</t>
  </si>
  <si>
    <t>今井</t>
  </si>
  <si>
    <t>伊藤</t>
  </si>
  <si>
    <t>柳沢</t>
  </si>
  <si>
    <t>信毎経</t>
  </si>
  <si>
    <t>全紙</t>
  </si>
  <si>
    <t>広丘</t>
  </si>
  <si>
    <t>塩尻</t>
  </si>
  <si>
    <t>塩尻東部</t>
  </si>
  <si>
    <t>竹下</t>
  </si>
  <si>
    <t>洗馬</t>
  </si>
  <si>
    <t>有馬</t>
  </si>
  <si>
    <t>信</t>
  </si>
  <si>
    <t>朝毎</t>
  </si>
  <si>
    <t>信朝毎中経</t>
  </si>
  <si>
    <t>波田</t>
  </si>
  <si>
    <t>梓川</t>
  </si>
  <si>
    <t>深井</t>
  </si>
  <si>
    <t>一日市場</t>
  </si>
  <si>
    <t>矢崎</t>
  </si>
  <si>
    <t>豊科</t>
  </si>
  <si>
    <t>滝沢</t>
  </si>
  <si>
    <t>豊科田沢</t>
  </si>
  <si>
    <t>島田</t>
  </si>
  <si>
    <t>穂高</t>
  </si>
  <si>
    <t>北穂高有明</t>
  </si>
  <si>
    <t>西穂高</t>
  </si>
  <si>
    <t>池田</t>
  </si>
  <si>
    <t>常盤</t>
  </si>
  <si>
    <t>藤巻</t>
  </si>
  <si>
    <t>大町西部</t>
  </si>
  <si>
    <t>大町東部</t>
  </si>
  <si>
    <t>八坂</t>
  </si>
  <si>
    <t>高野</t>
  </si>
  <si>
    <t>白馬</t>
  </si>
  <si>
    <t>南小谷</t>
  </si>
  <si>
    <t>明科</t>
  </si>
  <si>
    <t>鳥羽</t>
  </si>
  <si>
    <t>生坂</t>
  </si>
  <si>
    <t>会田</t>
  </si>
  <si>
    <t>本林</t>
  </si>
  <si>
    <t>錦部</t>
  </si>
  <si>
    <t>青木</t>
  </si>
  <si>
    <t>西条</t>
  </si>
  <si>
    <t>坂北</t>
  </si>
  <si>
    <t>森山</t>
  </si>
  <si>
    <t>麻績</t>
  </si>
  <si>
    <t>臼井</t>
  </si>
  <si>
    <t>坂井</t>
  </si>
  <si>
    <t>宮下</t>
  </si>
  <si>
    <t>★山本</t>
  </si>
  <si>
    <t>★荻沢</t>
  </si>
  <si>
    <t>松　本　地　区</t>
  </si>
  <si>
    <t>安　曇　地　区</t>
  </si>
  <si>
    <t>塩　尻　地　区</t>
  </si>
  <si>
    <t>筑　北　地　区</t>
  </si>
  <si>
    <t>タイトル</t>
  </si>
  <si>
    <t>サ イ ズ</t>
  </si>
  <si>
    <t>信朝経</t>
  </si>
  <si>
    <t>信朝毎産経</t>
  </si>
  <si>
    <t>信朝産</t>
  </si>
  <si>
    <t>信朝毎経</t>
  </si>
  <si>
    <t>信朝毎読経</t>
  </si>
  <si>
    <t>他紙系</t>
  </si>
  <si>
    <t>深志</t>
  </si>
  <si>
    <t>西部</t>
  </si>
  <si>
    <t>中央</t>
  </si>
  <si>
    <t>南部</t>
  </si>
  <si>
    <t>読売専売店</t>
  </si>
  <si>
    <t>毎日専売店</t>
  </si>
  <si>
    <t>南松本</t>
  </si>
  <si>
    <t>中日専売店</t>
  </si>
  <si>
    <t>東部</t>
  </si>
  <si>
    <t>中日専売店</t>
  </si>
  <si>
    <t>梓橋</t>
  </si>
  <si>
    <t>大町</t>
  </si>
  <si>
    <t>松川</t>
  </si>
  <si>
    <t>筑　北　地　区</t>
  </si>
  <si>
    <t>合　計</t>
  </si>
  <si>
    <t>　（折込受付締切時間は前々日の14:00です）</t>
  </si>
  <si>
    <t>☆</t>
  </si>
  <si>
    <r>
      <t>南信地区折込依頼書　</t>
    </r>
    <r>
      <rPr>
        <sz val="15"/>
        <rFont val="ＭＳ Ｐゴシック"/>
        <family val="3"/>
      </rPr>
      <t>（中信折込センター)</t>
    </r>
  </si>
  <si>
    <t>信毎系</t>
  </si>
  <si>
    <t>小野</t>
  </si>
  <si>
    <t>信中読産経</t>
  </si>
  <si>
    <t>諏訪折込センター管内</t>
  </si>
  <si>
    <t>朝経</t>
  </si>
  <si>
    <t>信産毎経</t>
  </si>
  <si>
    <t>朝経産中</t>
  </si>
  <si>
    <t>上伊那折込センター管内</t>
  </si>
  <si>
    <t>岡谷市</t>
  </si>
  <si>
    <t>諏訪市</t>
  </si>
  <si>
    <t>茅野市</t>
  </si>
  <si>
    <t>諏訪郡</t>
  </si>
  <si>
    <t>諏訪郡下諏訪</t>
  </si>
  <si>
    <t>辰野町</t>
  </si>
  <si>
    <t>箕輪･南箕輪</t>
  </si>
  <si>
    <t>伊那市</t>
  </si>
  <si>
    <t>高遠･長谷</t>
  </si>
  <si>
    <t>堀川</t>
  </si>
  <si>
    <t>宮田･駒ヶ根</t>
  </si>
  <si>
    <t>飯島町</t>
  </si>
  <si>
    <t>飯田・下伊那折込センター管内</t>
  </si>
  <si>
    <t>信朝</t>
  </si>
  <si>
    <t>信朝読毎</t>
  </si>
  <si>
    <t>信読</t>
  </si>
  <si>
    <t>飯田地区</t>
  </si>
  <si>
    <t>山本　中野</t>
  </si>
  <si>
    <t>下伊那地区</t>
  </si>
  <si>
    <t>ナカヤ</t>
  </si>
  <si>
    <t>信中朝　　　　毎経岐</t>
  </si>
  <si>
    <t>即金・持参・振込　（　　月　　日）</t>
  </si>
  <si>
    <t>サイズ</t>
  </si>
  <si>
    <t>　　　月　　　　日　（　　　）</t>
  </si>
  <si>
    <t>平沢　宮原</t>
  </si>
  <si>
    <t>奈良井　渡辺</t>
  </si>
  <si>
    <t>宮ノ越　斎藤</t>
  </si>
  <si>
    <t>福島　松岡</t>
  </si>
  <si>
    <t>上松　塚本</t>
  </si>
  <si>
    <t>上松　垣外</t>
  </si>
  <si>
    <t>須原　勝野</t>
  </si>
  <si>
    <t>野尻　済藤</t>
  </si>
  <si>
    <t>南木曽　木村</t>
  </si>
  <si>
    <t>坂下　田口</t>
  </si>
  <si>
    <t>木曽地区</t>
  </si>
  <si>
    <t>中信折込センター管内</t>
  </si>
  <si>
    <t>　　　　TEL(026)251-1511 FAX222-5230</t>
  </si>
  <si>
    <t>信毎販売センター　　下諏訪(営)</t>
  </si>
  <si>
    <t>川岸　唐沢</t>
  </si>
  <si>
    <t>岡谷　浜</t>
  </si>
  <si>
    <t>上諏訪　浜</t>
  </si>
  <si>
    <t>富士見　柏原</t>
  </si>
  <si>
    <t>信濃境　平出</t>
  </si>
  <si>
    <t>小野　伊藤</t>
  </si>
  <si>
    <t>辰野　米沢</t>
  </si>
  <si>
    <t>松島　樋口</t>
  </si>
  <si>
    <t>木下　中川</t>
  </si>
  <si>
    <t>竜東　山田</t>
  </si>
  <si>
    <t>手良　北原</t>
  </si>
  <si>
    <t>東部　沢田</t>
  </si>
  <si>
    <t>飯島　湯沢</t>
  </si>
  <si>
    <t>七久保　湯沢</t>
  </si>
  <si>
    <t>信毎販売　橋北</t>
  </si>
  <si>
    <t>信毎販売　飯田</t>
  </si>
  <si>
    <t>信毎販売　上郷</t>
  </si>
  <si>
    <t>信毎販売　松尾</t>
  </si>
  <si>
    <t>上片桐　中川</t>
  </si>
  <si>
    <t>高森　豊丘</t>
  </si>
  <si>
    <t>浪合　松下</t>
  </si>
  <si>
    <t>平谷　土田</t>
  </si>
  <si>
    <t>根羽　石黒</t>
  </si>
  <si>
    <t>駄科　代田</t>
  </si>
  <si>
    <t>天竜峡　今村</t>
  </si>
  <si>
    <t>伊豆木　伊坪</t>
  </si>
  <si>
    <t>下条　山本</t>
  </si>
  <si>
    <t>南下条　佐々木</t>
  </si>
  <si>
    <t>泰阜　大平</t>
  </si>
  <si>
    <t>大下条　熊谷</t>
  </si>
  <si>
    <t>新野　熊谷</t>
  </si>
  <si>
    <t>平岡　松下</t>
  </si>
  <si>
    <t>遠山　木下</t>
  </si>
  <si>
    <t>　（折込受付締切時間は前々々日の16：00です）</t>
  </si>
  <si>
    <t>タイトル</t>
  </si>
  <si>
    <t>サ イ ズ</t>
  </si>
  <si>
    <t>岡谷市</t>
  </si>
  <si>
    <t>大野</t>
  </si>
  <si>
    <t>毎</t>
  </si>
  <si>
    <t>　TEL(026)251-1511　FAX222-5230</t>
  </si>
  <si>
    <t>　　　月　　　　日　（　　　　）</t>
  </si>
  <si>
    <t>中</t>
  </si>
  <si>
    <t>産</t>
  </si>
  <si>
    <t>長</t>
  </si>
  <si>
    <t>下諏訪町</t>
  </si>
  <si>
    <t>中産</t>
  </si>
  <si>
    <t>長</t>
  </si>
  <si>
    <t>毎</t>
  </si>
  <si>
    <t>長中</t>
  </si>
  <si>
    <t>日報販売</t>
  </si>
  <si>
    <t>日報田中(西)</t>
  </si>
  <si>
    <t>茅野田中(東)</t>
  </si>
  <si>
    <t>読長</t>
  </si>
  <si>
    <t>箕輪･南箕輪</t>
  </si>
  <si>
    <t>松島　桑沢</t>
  </si>
  <si>
    <t>矢川</t>
  </si>
  <si>
    <t>浜</t>
  </si>
  <si>
    <t>小口</t>
  </si>
  <si>
    <t>中村</t>
  </si>
  <si>
    <t>小林</t>
  </si>
  <si>
    <t>小松</t>
  </si>
  <si>
    <t>松田</t>
  </si>
  <si>
    <t>蔵口</t>
  </si>
  <si>
    <t>箕輪　池田SC</t>
  </si>
  <si>
    <t>木下　原</t>
  </si>
  <si>
    <t>伊那市</t>
  </si>
  <si>
    <t>池田SC</t>
  </si>
  <si>
    <t>加藤</t>
  </si>
  <si>
    <t>高遠・長谷</t>
  </si>
  <si>
    <t>赤羽</t>
  </si>
  <si>
    <t>読売ＳＣ</t>
  </si>
  <si>
    <t>北原</t>
  </si>
  <si>
    <t>高谷</t>
  </si>
  <si>
    <t>宮田・駒ヶ根･　　　飯島</t>
  </si>
  <si>
    <t>飯島町</t>
  </si>
  <si>
    <t>七久保　山内</t>
  </si>
  <si>
    <t>中毎産</t>
  </si>
  <si>
    <t>朝</t>
  </si>
  <si>
    <t>西川</t>
  </si>
  <si>
    <t>専売</t>
  </si>
  <si>
    <t>仲田</t>
  </si>
  <si>
    <t>麦島</t>
  </si>
  <si>
    <t>前田</t>
  </si>
  <si>
    <t>朝中</t>
  </si>
  <si>
    <t>上郷</t>
  </si>
  <si>
    <t>滝川</t>
  </si>
  <si>
    <t>旧市・上郷</t>
  </si>
  <si>
    <t>旧市・鼎</t>
  </si>
  <si>
    <t>旧市･松尾･鼎･上郷</t>
  </si>
  <si>
    <t>旧市・橋南</t>
  </si>
  <si>
    <t>旧市・中央</t>
  </si>
  <si>
    <t>旧市・橋北</t>
  </si>
  <si>
    <t>上片桐</t>
  </si>
  <si>
    <t>亀屋</t>
  </si>
  <si>
    <t>大島・山吹</t>
  </si>
  <si>
    <t>市田</t>
  </si>
  <si>
    <t>熊谷</t>
  </si>
  <si>
    <t>中島</t>
  </si>
  <si>
    <t>松尾・上久竪</t>
  </si>
  <si>
    <t>遠山</t>
  </si>
  <si>
    <t>鼎・切石</t>
  </si>
  <si>
    <t>岡庭</t>
  </si>
  <si>
    <t>伊沢</t>
  </si>
  <si>
    <t>関島</t>
  </si>
  <si>
    <t>伊賀良</t>
  </si>
  <si>
    <t>木下</t>
  </si>
  <si>
    <t>山本</t>
  </si>
  <si>
    <t>駒場</t>
  </si>
  <si>
    <t>鼎・伊賀良</t>
  </si>
  <si>
    <t>マツヒサ</t>
  </si>
  <si>
    <t>落合川　金森</t>
  </si>
  <si>
    <t>沢度支所</t>
  </si>
  <si>
    <t>伊那北　中川</t>
  </si>
  <si>
    <t>なし</t>
  </si>
  <si>
    <t>)</t>
  </si>
  <si>
    <t>タイトル</t>
  </si>
  <si>
    <t>191</t>
  </si>
  <si>
    <t>★</t>
  </si>
  <si>
    <t>信毎販売</t>
  </si>
  <si>
    <t>信朝毎産</t>
  </si>
  <si>
    <t>松尾</t>
  </si>
  <si>
    <t>　住所</t>
  </si>
  <si>
    <t>　TEL(026)251-1511　FAX222-5230</t>
  </si>
  <si>
    <t>信毎販売センター　　原村(営)</t>
  </si>
  <si>
    <t>消費税</t>
  </si>
  <si>
    <t>送　料</t>
  </si>
  <si>
    <t>全紙　※</t>
  </si>
  <si>
    <t>折込料</t>
  </si>
  <si>
    <t>現地送料</t>
  </si>
  <si>
    <t>６　Ｂ３厚</t>
  </si>
  <si>
    <t>７　Ｂ２厚</t>
  </si>
  <si>
    <t>信州朝日　     サービス</t>
  </si>
  <si>
    <t>新聞販売　  　穂高支店</t>
  </si>
  <si>
    <t>新聞販売　　   本店</t>
  </si>
  <si>
    <t>新聞販売   　　西穂高支店</t>
  </si>
  <si>
    <t>松本空港</t>
  </si>
  <si>
    <t>諏訪折込センター管内　★</t>
  </si>
  <si>
    <t>信毎販売　　　　     駒ヶ根(営)</t>
  </si>
  <si>
    <t>信毎販売　　　   　　伊那中央(営)</t>
  </si>
  <si>
    <t>TEL</t>
  </si>
  <si>
    <t>月　　　日　（　　　）</t>
  </si>
  <si>
    <t>0</t>
  </si>
  <si>
    <t>1</t>
  </si>
  <si>
    <t>厚手</t>
  </si>
  <si>
    <t>B4</t>
  </si>
  <si>
    <t>B5</t>
  </si>
  <si>
    <t>B3</t>
  </si>
  <si>
    <t>B2</t>
  </si>
  <si>
    <t>B1</t>
  </si>
  <si>
    <t>0なし</t>
  </si>
  <si>
    <t>1　日</t>
  </si>
  <si>
    <t>2　月</t>
  </si>
  <si>
    <t>3　火</t>
  </si>
  <si>
    <t>4　水</t>
  </si>
  <si>
    <t>5　木</t>
  </si>
  <si>
    <t>6　金</t>
  </si>
  <si>
    <t>7　土</t>
  </si>
  <si>
    <t>鼎・伊賀良　田口</t>
  </si>
  <si>
    <t>切石・伊賀良　宮澤</t>
  </si>
  <si>
    <t>喬木・神稲　吉川</t>
  </si>
  <si>
    <t>座光寺・下久竪　　　福島</t>
  </si>
  <si>
    <t>駒場　大津屋</t>
  </si>
  <si>
    <t>大島・山吹　松川</t>
  </si>
  <si>
    <t>松川生田　森脇</t>
  </si>
  <si>
    <t>1　Ｂ４</t>
  </si>
  <si>
    <t>0　なし</t>
  </si>
  <si>
    <t>2　Ｂ３</t>
  </si>
  <si>
    <t>3　Ｂ２</t>
  </si>
  <si>
    <t>４　Ｂ１</t>
  </si>
  <si>
    <t>5　Ｂ４厚</t>
  </si>
  <si>
    <t>↓送料↓</t>
  </si>
  <si>
    <t>☆送料無料　　★送料1店ごと、B4・200円,B3・300円,B2・400円</t>
  </si>
  <si>
    <t>信朝☆</t>
  </si>
  <si>
    <t>☆★送料は各店まとめて1店分とする</t>
  </si>
  <si>
    <t>★諏訪折込センター管内は送料1店ごと、B4・200円,B3・300円,B2・400円</t>
  </si>
  <si>
    <t>藤井　☆</t>
  </si>
  <si>
    <t>今井　☆</t>
  </si>
  <si>
    <t>藤木　☆</t>
  </si>
  <si>
    <t>朝2,700　　　経1.000</t>
  </si>
  <si>
    <t>薮原　牛丸</t>
  </si>
  <si>
    <t>サイズ</t>
  </si>
  <si>
    <t>0　なし</t>
  </si>
  <si>
    <t>　TEL</t>
  </si>
  <si>
    <t>1　Ｂ４</t>
  </si>
  <si>
    <t>2　Ｂ３</t>
  </si>
  <si>
    <t>3　Ｂ２</t>
  </si>
  <si>
    <t>サ イ ズ</t>
  </si>
  <si>
    <t>４　Ｂ１</t>
  </si>
  <si>
    <t>☆</t>
  </si>
  <si>
    <t>☆</t>
  </si>
  <si>
    <t>★</t>
  </si>
  <si>
    <t>☆</t>
  </si>
  <si>
    <t>★</t>
  </si>
  <si>
    <r>
      <t>折込配送依頼書　</t>
    </r>
    <r>
      <rPr>
        <sz val="15"/>
        <rFont val="ＭＳ Ｐゴシック"/>
        <family val="3"/>
      </rPr>
      <t>（松本折込広告)</t>
    </r>
  </si>
  <si>
    <t>信毎系</t>
  </si>
  <si>
    <t>木　曽　地　区</t>
  </si>
  <si>
    <t>平沢</t>
  </si>
  <si>
    <t>奈良井</t>
  </si>
  <si>
    <t>薮原</t>
  </si>
  <si>
    <t>宮ノ越</t>
  </si>
  <si>
    <t>福島</t>
  </si>
  <si>
    <t>上松</t>
  </si>
  <si>
    <t>須原</t>
  </si>
  <si>
    <t>野尻</t>
  </si>
  <si>
    <t>南木曽</t>
  </si>
  <si>
    <t>坂下</t>
  </si>
  <si>
    <t>落合川</t>
  </si>
  <si>
    <t>宮原</t>
  </si>
  <si>
    <t>渡辺</t>
  </si>
  <si>
    <t>牛丸</t>
  </si>
  <si>
    <t>斎藤</t>
  </si>
  <si>
    <t>松岡</t>
  </si>
  <si>
    <t>塚本</t>
  </si>
  <si>
    <t>垣外</t>
  </si>
  <si>
    <t>勝野</t>
  </si>
  <si>
    <t>済藤</t>
  </si>
  <si>
    <t>木村</t>
  </si>
  <si>
    <t>田口</t>
  </si>
  <si>
    <t>金森</t>
  </si>
  <si>
    <t>信中朝毎経岐</t>
  </si>
  <si>
    <t>　（折込受付締切時間、木曽は前々々日の16:00</t>
  </si>
  <si>
    <t>他は前々日の14:00です）</t>
  </si>
  <si>
    <t>☆送料無料　　★長野オリコミにて取扱有り</t>
  </si>
  <si>
    <t>信毎専売所☆</t>
  </si>
  <si>
    <t>　※720枚が塩尻市</t>
  </si>
  <si>
    <t>全紙（中日除）</t>
  </si>
  <si>
    <t>ASA渡辺</t>
  </si>
  <si>
    <t>信毎販売センター　　茅野(営)</t>
  </si>
  <si>
    <t>原村　小林</t>
  </si>
  <si>
    <t>茅野　羽田</t>
  </si>
  <si>
    <t>信毎</t>
  </si>
  <si>
    <t>信朝毎　　　読経産</t>
  </si>
  <si>
    <t>※1050枚が辰野町.中信地区依頼書でも取扱有</t>
  </si>
  <si>
    <t>信毎部数↓</t>
  </si>
  <si>
    <t>送料1店ごと、B4・200円,B3・300円,B2・400円</t>
  </si>
  <si>
    <t>（折込受付締切時間は前々々日の16：00です）</t>
  </si>
  <si>
    <r>
      <t>諏訪地区折込依頼書　</t>
    </r>
    <r>
      <rPr>
        <sz val="15"/>
        <rFont val="ＭＳ Ｐゴシック"/>
        <family val="3"/>
      </rPr>
      <t>（諏訪折込センター)</t>
    </r>
  </si>
  <si>
    <t>田中</t>
  </si>
  <si>
    <t>読</t>
  </si>
  <si>
    <t>2　Ｂ３</t>
  </si>
  <si>
    <t>サイズ</t>
  </si>
  <si>
    <t>1　Ｂ４</t>
  </si>
  <si>
    <t>3　Ｂ２</t>
  </si>
  <si>
    <t>鼎・伊賀良</t>
  </si>
  <si>
    <t>マツヒサ</t>
  </si>
  <si>
    <t>（折込受付締切時間は前々々日の16：00です）</t>
  </si>
  <si>
    <t>（折込受付締切時間は前々々日の16：00です）</t>
  </si>
  <si>
    <r>
      <t>TEL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026(251)1511　　FAX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026(222)5230</t>
    </r>
  </si>
  <si>
    <t>即金･振込 ／</t>
  </si>
  <si>
    <t>請求</t>
  </si>
  <si>
    <t>今井160　　　</t>
  </si>
  <si>
    <t>朝2,490　　　経310</t>
  </si>
  <si>
    <t>原田</t>
  </si>
  <si>
    <t>矢川</t>
  </si>
  <si>
    <t>2008.5</t>
  </si>
  <si>
    <t>信38,800　　経2,600</t>
  </si>
  <si>
    <t>2008.5</t>
  </si>
  <si>
    <t>朝2,480　　　経620</t>
  </si>
  <si>
    <t>大鹿　森脇</t>
  </si>
  <si>
    <t>龍江　熊谷</t>
  </si>
  <si>
    <t>諏訪地区折込枚数表</t>
  </si>
  <si>
    <t>折込日</t>
  </si>
  <si>
    <t>総枚数</t>
  </si>
  <si>
    <t>金額</t>
  </si>
  <si>
    <t>税込金額</t>
  </si>
  <si>
    <t>支払者</t>
  </si>
  <si>
    <t>取扱紙</t>
  </si>
  <si>
    <t>備考</t>
  </si>
  <si>
    <t>唐沢</t>
  </si>
  <si>
    <t>㈲浜</t>
  </si>
  <si>
    <t>原田</t>
  </si>
  <si>
    <t>小口</t>
  </si>
  <si>
    <t>合計</t>
  </si>
  <si>
    <t>販売センター</t>
  </si>
  <si>
    <t>ASA下諏訪</t>
  </si>
  <si>
    <t>蔵口</t>
  </si>
  <si>
    <t>㈱浜</t>
  </si>
  <si>
    <t>日報</t>
  </si>
  <si>
    <t>羽田</t>
  </si>
  <si>
    <t>茅野田中</t>
  </si>
  <si>
    <t>日報(東)田中</t>
  </si>
  <si>
    <t>日報(西)田中</t>
  </si>
  <si>
    <t>柏原</t>
  </si>
  <si>
    <t>平出</t>
  </si>
  <si>
    <t>共和堂</t>
  </si>
  <si>
    <t>藤原</t>
  </si>
  <si>
    <t>≪岡谷市≫</t>
  </si>
  <si>
    <t>≪下諏訪町≫</t>
  </si>
  <si>
    <t>≪諏訪市≫</t>
  </si>
  <si>
    <t>≪茅野市≫</t>
  </si>
  <si>
    <t>≪原村≫</t>
  </si>
  <si>
    <t>≪富士見町≫</t>
  </si>
  <si>
    <t>≪境≫</t>
  </si>
  <si>
    <t>≪辰野町≫</t>
  </si>
  <si>
    <t>≪小野≫</t>
  </si>
  <si>
    <t>≪小淵澤≫</t>
  </si>
  <si>
    <t>総合計</t>
  </si>
  <si>
    <t>信毎･朝日･日経</t>
  </si>
  <si>
    <t>毎日</t>
  </si>
  <si>
    <t>読売</t>
  </si>
  <si>
    <t>中日</t>
  </si>
  <si>
    <t>産経</t>
  </si>
  <si>
    <t>長野日報</t>
  </si>
  <si>
    <t>信毎･日経</t>
  </si>
  <si>
    <t>朝日･日経</t>
  </si>
  <si>
    <t>中日･産経</t>
  </si>
  <si>
    <t>読売･産経</t>
  </si>
  <si>
    <t>長野日報･中日</t>
  </si>
  <si>
    <t>信毎･日経　　　　　　　毎日･産経</t>
  </si>
  <si>
    <t>朝日･日経　　　　　　　産経･中日</t>
  </si>
  <si>
    <t>信毎除く全紙</t>
  </si>
  <si>
    <t>サイズ</t>
  </si>
  <si>
    <t>名称　　　　　　　　長野　オリコミ</t>
  </si>
  <si>
    <t>住所　　　　　　長野市南長池138</t>
  </si>
  <si>
    <t>電話　026-251-1511</t>
  </si>
  <si>
    <t>ＦＡＸ　026-222-5230</t>
  </si>
  <si>
    <t>2</t>
  </si>
  <si>
    <t>3</t>
  </si>
  <si>
    <t>4</t>
  </si>
  <si>
    <t>5</t>
  </si>
  <si>
    <t>A4</t>
  </si>
  <si>
    <t>　　様</t>
  </si>
  <si>
    <t>月日()</t>
  </si>
  <si>
    <t>タイトル：</t>
  </si>
  <si>
    <t>6</t>
  </si>
  <si>
    <t>日経↓</t>
  </si>
  <si>
    <t xml:space="preserve">渋 </t>
  </si>
  <si>
    <t>松    代</t>
  </si>
  <si>
    <t>高    山</t>
  </si>
  <si>
    <t>須  　坂</t>
  </si>
  <si>
    <t>飯山岸田</t>
  </si>
  <si>
    <t>上　山　田</t>
  </si>
  <si>
    <t>戸隠南部</t>
  </si>
  <si>
    <t xml:space="preserve">                             長 野 オ リ コ ミ</t>
  </si>
  <si>
    <t>長 野 オ リ コ ミ</t>
  </si>
  <si>
    <t>157</t>
  </si>
  <si>
    <t>古　　間</t>
  </si>
  <si>
    <t>158</t>
  </si>
  <si>
    <t>黒　　姫</t>
  </si>
  <si>
    <t>188</t>
  </si>
  <si>
    <t>高　　府</t>
  </si>
  <si>
    <t>160</t>
  </si>
  <si>
    <t>木　　島</t>
  </si>
  <si>
    <t>161</t>
  </si>
  <si>
    <t>岳　　北</t>
  </si>
  <si>
    <t>162</t>
  </si>
  <si>
    <t>瑞　　穂</t>
  </si>
  <si>
    <t>163</t>
  </si>
  <si>
    <t>野沢温泉</t>
  </si>
  <si>
    <t>165</t>
  </si>
  <si>
    <t>飯山牧野</t>
  </si>
  <si>
    <t>167</t>
  </si>
  <si>
    <t>飯山岸田</t>
  </si>
  <si>
    <t>168</t>
  </si>
  <si>
    <t>外　　様</t>
  </si>
  <si>
    <t>169</t>
  </si>
  <si>
    <t>戸　　狩</t>
  </si>
  <si>
    <t>170</t>
  </si>
  <si>
    <t>森宮野原</t>
  </si>
  <si>
    <t>192</t>
  </si>
  <si>
    <t>☆南 小 谷</t>
  </si>
  <si>
    <t>☆白　　馬</t>
  </si>
  <si>
    <t>154</t>
  </si>
  <si>
    <t>牟礼小林</t>
  </si>
  <si>
    <t>156</t>
  </si>
  <si>
    <t>牟礼横山</t>
  </si>
  <si>
    <t>戸隠南部</t>
  </si>
  <si>
    <t>篠ノ井南部</t>
  </si>
  <si>
    <t>10％</t>
  </si>
  <si>
    <t>7</t>
  </si>
  <si>
    <t>配送管理料</t>
  </si>
  <si>
    <t>青 木 島</t>
  </si>
  <si>
    <t>安 茂 里  (伊勢宮)</t>
  </si>
  <si>
    <t>2024年3月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</si>
</sst>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0_ "/>
    <numFmt numFmtId="181" formatCode="0.0_ "/>
    <numFmt numFmtId="182" formatCode="0.00_ "/>
    <numFmt numFmtId="183" formatCode="0_);[Red]\(0\)"/>
    <numFmt numFmtId="184" formatCode="&quot;¥&quot;#,##0;[Red]&quot;¥&quot;#,##0"/>
    <numFmt numFmtId="185" formatCode="#,##0.00000;[Red]\-#,##0.00000"/>
    <numFmt numFmtId="186" formatCode="#,##0_ "/>
    <numFmt numFmtId="187" formatCode="&quot;¥&quot;#,##0_);\(&quot;¥&quot;#,##0\)"/>
    <numFmt numFmtId="188" formatCode="&quot;¥&quot;#,##0_);[Red]\(&quot;¥&quot;#,##0\)"/>
    <numFmt numFmtId="189" formatCode="#,##0_ ;[Red]\-#,##0\ "/>
    <numFmt numFmtId="190" formatCode="0_ ;[Red]\-0\ "/>
    <numFmt numFmtId="191" formatCode="[$-F800]dddd\,\ mmmm\ dd\,\ yyyy"/>
    <numFmt numFmtId="192" formatCode="#,###"/>
    <numFmt numFmtId="193" formatCode="&quot;(&quot;#,###&quot;)&quot;"/>
    <numFmt numFmtId="194" formatCode="yyyy&quot;年&quot;m&quot;月&quot;;@"/>
  </numFmts>
  <fonts count="8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HGｺﾞｼｯｸE"/>
      <family val="3"/>
    </font>
    <font>
      <sz val="9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20"/>
      <name val="HGPｺﾞｼｯｸE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24"/>
      <name val="ＭＳ Ｐゴシック"/>
      <family val="3"/>
    </font>
    <font>
      <sz val="14"/>
      <name val="ＭＳ Ｐゴシック"/>
      <family val="3"/>
    </font>
    <font>
      <sz val="18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5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9.5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15"/>
      <name val="ＭＳ Ｐ明朝"/>
      <family val="1"/>
    </font>
    <font>
      <b/>
      <sz val="12"/>
      <name val="ＭＳ Ｐ明朝"/>
      <family val="1"/>
    </font>
    <font>
      <b/>
      <sz val="13"/>
      <name val="ＭＳ Ｐ明朝"/>
      <family val="1"/>
    </font>
    <font>
      <sz val="8.5"/>
      <name val="ＭＳ Ｐ明朝"/>
      <family val="1"/>
    </font>
    <font>
      <sz val="7.5"/>
      <name val="ＭＳ Ｐ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15"/>
      <name val="ＭＳ Ｐゴシック"/>
      <family val="3"/>
    </font>
    <font>
      <b/>
      <sz val="16"/>
      <name val="ＭＳ Ｐゴシック"/>
      <family val="3"/>
    </font>
    <font>
      <b/>
      <sz val="17"/>
      <name val="ＭＳ Ｐゴシック"/>
      <family val="3"/>
    </font>
    <font>
      <sz val="15"/>
      <name val="ＭＳ Ｐ明朝"/>
      <family val="1"/>
    </font>
    <font>
      <b/>
      <sz val="13"/>
      <name val="ＭＳ Ｐゴシック"/>
      <family val="3"/>
    </font>
    <font>
      <sz val="13"/>
      <name val="ＭＳ 明朝"/>
      <family val="1"/>
    </font>
    <font>
      <sz val="7"/>
      <name val="ＭＳ Ｐゴシック"/>
      <family val="3"/>
    </font>
    <font>
      <sz val="11"/>
      <name val="ＭＳ ゴシック"/>
      <family val="3"/>
    </font>
    <font>
      <sz val="8.5"/>
      <name val="ＭＳ 明朝"/>
      <family val="1"/>
    </font>
    <font>
      <b/>
      <sz val="11"/>
      <name val="ＭＳ Ｐ明朝"/>
      <family val="1"/>
    </font>
    <font>
      <sz val="6"/>
      <name val="ＭＳ Ｐ明朝"/>
      <family val="1"/>
    </font>
    <font>
      <b/>
      <sz val="6"/>
      <name val="ＭＳ Ｐ明朝"/>
      <family val="1"/>
    </font>
    <font>
      <b/>
      <sz val="18"/>
      <name val="ＭＳ Ｐ明朝"/>
      <family val="1"/>
    </font>
    <font>
      <sz val="7"/>
      <name val="ＭＳ 明朝"/>
      <family val="1"/>
    </font>
    <font>
      <sz val="14"/>
      <name val="HG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double"/>
      <bottom style="double"/>
    </border>
    <border>
      <left style="hair"/>
      <right style="hair"/>
      <top style="double"/>
      <bottom style="thin"/>
    </border>
    <border>
      <left style="hair"/>
      <right style="hair"/>
      <top style="hair"/>
      <bottom style="double"/>
    </border>
    <border>
      <left style="hair"/>
      <right style="hair"/>
      <top style="double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double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6" fillId="0" borderId="3" applyNumberFormat="0" applyFill="0" applyAlignment="0" applyProtection="0"/>
    <xf numFmtId="0" fontId="77" fillId="29" borderId="0" applyNumberFormat="0" applyBorder="0" applyAlignment="0" applyProtection="0"/>
    <xf numFmtId="0" fontId="78" fillId="30" borderId="4" applyNumberFormat="0" applyAlignment="0" applyProtection="0"/>
    <xf numFmtId="0" fontId="7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0" borderId="9" applyNumberFormat="0" applyAlignment="0" applyProtection="0"/>
    <xf numFmtId="0" fontId="8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6" fillId="31" borderId="4" applyNumberFormat="0" applyAlignment="0" applyProtection="0"/>
    <xf numFmtId="0" fontId="20" fillId="0" borderId="0" applyNumberFormat="0" applyFill="0" applyBorder="0" applyAlignment="0" applyProtection="0"/>
    <xf numFmtId="0" fontId="87" fillId="32" borderId="0" applyNumberFormat="0" applyBorder="0" applyAlignment="0" applyProtection="0"/>
  </cellStyleXfs>
  <cellXfs count="81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8" fillId="0" borderId="2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vertical="center"/>
    </xf>
    <xf numFmtId="49" fontId="2" fillId="33" borderId="0" xfId="49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38" fontId="11" fillId="33" borderId="0" xfId="49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22" fillId="0" borderId="0" xfId="0" applyFont="1" applyAlignment="1">
      <alignment/>
    </xf>
    <xf numFmtId="0" fontId="22" fillId="0" borderId="13" xfId="0" applyFont="1" applyBorder="1" applyAlignment="1">
      <alignment vertical="center"/>
    </xf>
    <xf numFmtId="0" fontId="22" fillId="34" borderId="26" xfId="0" applyFont="1" applyFill="1" applyBorder="1" applyAlignment="1">
      <alignment horizontal="center" vertical="center"/>
    </xf>
    <xf numFmtId="6" fontId="22" fillId="34" borderId="26" xfId="58" applyFont="1" applyFill="1" applyBorder="1" applyAlignment="1">
      <alignment horizontal="center" vertical="center"/>
    </xf>
    <xf numFmtId="6" fontId="22" fillId="34" borderId="27" xfId="58" applyFont="1" applyFill="1" applyBorder="1" applyAlignment="1">
      <alignment horizontal="center" vertical="center"/>
    </xf>
    <xf numFmtId="0" fontId="22" fillId="0" borderId="25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34" borderId="28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38" fontId="22" fillId="34" borderId="16" xfId="49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0" borderId="25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38" fontId="22" fillId="0" borderId="29" xfId="49" applyFont="1" applyBorder="1" applyAlignment="1">
      <alignment horizontal="center" vertical="center"/>
    </xf>
    <xf numFmtId="38" fontId="22" fillId="0" borderId="10" xfId="49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6" fontId="22" fillId="34" borderId="30" xfId="58" applyFont="1" applyFill="1" applyBorder="1" applyAlignment="1">
      <alignment horizontal="center" vertical="center"/>
    </xf>
    <xf numFmtId="0" fontId="24" fillId="0" borderId="25" xfId="0" applyFont="1" applyBorder="1" applyAlignment="1">
      <alignment vertical="center"/>
    </xf>
    <xf numFmtId="38" fontId="22" fillId="34" borderId="31" xfId="49" applyFont="1" applyFill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38" fontId="22" fillId="34" borderId="24" xfId="49" applyFont="1" applyFill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38" fontId="26" fillId="0" borderId="10" xfId="49" applyFont="1" applyBorder="1" applyAlignment="1">
      <alignment horizontal="center" vertical="center"/>
    </xf>
    <xf numFmtId="38" fontId="26" fillId="0" borderId="29" xfId="49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49" fontId="23" fillId="0" borderId="0" xfId="49" applyNumberFormat="1" applyFont="1" applyBorder="1" applyAlignment="1">
      <alignment horizontal="right" vertical="center"/>
    </xf>
    <xf numFmtId="38" fontId="22" fillId="0" borderId="19" xfId="49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38" fontId="22" fillId="0" borderId="11" xfId="49" applyFont="1" applyBorder="1" applyAlignment="1">
      <alignment horizontal="right" vertical="center"/>
    </xf>
    <xf numFmtId="38" fontId="22" fillId="0" borderId="34" xfId="49" applyFont="1" applyBorder="1" applyAlignment="1">
      <alignment horizontal="center" vertical="center"/>
    </xf>
    <xf numFmtId="38" fontId="22" fillId="0" borderId="0" xfId="49" applyFont="1" applyBorder="1" applyAlignment="1">
      <alignment horizontal="right" vertical="center"/>
    </xf>
    <xf numFmtId="38" fontId="22" fillId="0" borderId="0" xfId="49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38" fontId="22" fillId="0" borderId="32" xfId="49" applyFont="1" applyBorder="1" applyAlignment="1">
      <alignment horizontal="center" vertical="center"/>
    </xf>
    <xf numFmtId="38" fontId="22" fillId="0" borderId="35" xfId="49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38" fontId="23" fillId="0" borderId="10" xfId="49" applyFont="1" applyBorder="1" applyAlignment="1">
      <alignment horizontal="right" vertical="center"/>
    </xf>
    <xf numFmtId="38" fontId="23" fillId="0" borderId="29" xfId="49" applyFont="1" applyBorder="1" applyAlignment="1">
      <alignment horizontal="right" vertical="center"/>
    </xf>
    <xf numFmtId="38" fontId="23" fillId="0" borderId="10" xfId="49" applyFont="1" applyBorder="1" applyAlignment="1">
      <alignment horizontal="right" vertical="center" wrapText="1"/>
    </xf>
    <xf numFmtId="38" fontId="23" fillId="0" borderId="29" xfId="49" applyFont="1" applyBorder="1" applyAlignment="1">
      <alignment horizontal="right" vertical="center" wrapText="1"/>
    </xf>
    <xf numFmtId="0" fontId="22" fillId="0" borderId="35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38" fontId="23" fillId="0" borderId="11" xfId="49" applyFont="1" applyBorder="1" applyAlignment="1">
      <alignment horizontal="right" vertical="center"/>
    </xf>
    <xf numFmtId="38" fontId="32" fillId="0" borderId="16" xfId="49" applyFont="1" applyBorder="1" applyAlignment="1">
      <alignment horizontal="right" vertical="center"/>
    </xf>
    <xf numFmtId="38" fontId="23" fillId="0" borderId="31" xfId="49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38" fontId="23" fillId="0" borderId="11" xfId="49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/>
    </xf>
    <xf numFmtId="0" fontId="23" fillId="0" borderId="37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38" fontId="22" fillId="34" borderId="14" xfId="49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38" fontId="26" fillId="0" borderId="11" xfId="49" applyFont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38" fontId="37" fillId="0" borderId="10" xfId="49" applyFont="1" applyBorder="1" applyAlignment="1">
      <alignment horizontal="right" vertical="center"/>
    </xf>
    <xf numFmtId="38" fontId="36" fillId="0" borderId="10" xfId="49" applyFont="1" applyBorder="1" applyAlignment="1">
      <alignment horizontal="right" vertical="center"/>
    </xf>
    <xf numFmtId="38" fontId="37" fillId="0" borderId="11" xfId="49" applyFont="1" applyBorder="1" applyAlignment="1">
      <alignment horizontal="right" vertical="center"/>
    </xf>
    <xf numFmtId="38" fontId="37" fillId="0" borderId="16" xfId="49" applyFont="1" applyBorder="1" applyAlignment="1">
      <alignment horizontal="right" vertical="center"/>
    </xf>
    <xf numFmtId="0" fontId="22" fillId="0" borderId="19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38" fontId="32" fillId="34" borderId="42" xfId="0" applyNumberFormat="1" applyFont="1" applyFill="1" applyBorder="1" applyAlignment="1">
      <alignment horizontal="center" vertical="center"/>
    </xf>
    <xf numFmtId="38" fontId="32" fillId="34" borderId="42" xfId="49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left" vertical="center"/>
    </xf>
    <xf numFmtId="38" fontId="37" fillId="35" borderId="10" xfId="49" applyFont="1" applyFill="1" applyBorder="1" applyAlignment="1">
      <alignment horizontal="right" vertical="center"/>
    </xf>
    <xf numFmtId="38" fontId="24" fillId="0" borderId="19" xfId="49" applyFont="1" applyFill="1" applyBorder="1" applyAlignment="1">
      <alignment horizontal="left" vertical="center"/>
    </xf>
    <xf numFmtId="38" fontId="22" fillId="0" borderId="19" xfId="49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23" fillId="0" borderId="13" xfId="0" applyFont="1" applyFill="1" applyBorder="1" applyAlignment="1">
      <alignment horizontal="right" vertical="center"/>
    </xf>
    <xf numFmtId="0" fontId="22" fillId="34" borderId="41" xfId="0" applyFont="1" applyFill="1" applyBorder="1" applyAlignment="1">
      <alignment horizontal="center" vertical="center"/>
    </xf>
    <xf numFmtId="0" fontId="24" fillId="34" borderId="30" xfId="0" applyFont="1" applyFill="1" applyBorder="1" applyAlignment="1">
      <alignment horizontal="center" vertical="center"/>
    </xf>
    <xf numFmtId="0" fontId="24" fillId="34" borderId="26" xfId="0" applyFont="1" applyFill="1" applyBorder="1" applyAlignment="1">
      <alignment horizontal="center" vertical="center"/>
    </xf>
    <xf numFmtId="0" fontId="24" fillId="34" borderId="27" xfId="0" applyFont="1" applyFill="1" applyBorder="1" applyAlignment="1">
      <alignment horizontal="center" vertical="center"/>
    </xf>
    <xf numFmtId="38" fontId="43" fillId="35" borderId="19" xfId="49" applyFont="1" applyFill="1" applyBorder="1" applyAlignment="1">
      <alignment horizontal="right" vertical="center"/>
    </xf>
    <xf numFmtId="38" fontId="43" fillId="35" borderId="40" xfId="49" applyFont="1" applyFill="1" applyBorder="1" applyAlignment="1">
      <alignment horizontal="right" vertical="center"/>
    </xf>
    <xf numFmtId="38" fontId="43" fillId="35" borderId="37" xfId="49" applyFont="1" applyFill="1" applyBorder="1" applyAlignment="1">
      <alignment horizontal="right" vertical="center"/>
    </xf>
    <xf numFmtId="38" fontId="35" fillId="0" borderId="32" xfId="49" applyFont="1" applyBorder="1" applyAlignment="1">
      <alignment horizontal="center" vertical="center" wrapText="1"/>
    </xf>
    <xf numFmtId="38" fontId="35" fillId="0" borderId="10" xfId="49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38" fontId="23" fillId="0" borderId="0" xfId="49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 vertical="center" wrapText="1"/>
    </xf>
    <xf numFmtId="49" fontId="22" fillId="0" borderId="0" xfId="49" applyNumberFormat="1" applyFont="1" applyBorder="1" applyAlignment="1">
      <alignment horizontal="right" vertical="center"/>
    </xf>
    <xf numFmtId="0" fontId="24" fillId="34" borderId="26" xfId="0" applyNumberFormat="1" applyFont="1" applyFill="1" applyBorder="1" applyAlignment="1">
      <alignment horizontal="center" vertical="center"/>
    </xf>
    <xf numFmtId="0" fontId="24" fillId="34" borderId="27" xfId="0" applyNumberFormat="1" applyFont="1" applyFill="1" applyBorder="1" applyAlignment="1">
      <alignment horizontal="center" vertical="center"/>
    </xf>
    <xf numFmtId="9" fontId="22" fillId="0" borderId="10" xfId="0" applyNumberFormat="1" applyFont="1" applyBorder="1" applyAlignment="1">
      <alignment horizontal="center" vertical="center"/>
    </xf>
    <xf numFmtId="38" fontId="37" fillId="35" borderId="19" xfId="49" applyFont="1" applyFill="1" applyBorder="1" applyAlignment="1">
      <alignment horizontal="right" vertical="center"/>
    </xf>
    <xf numFmtId="38" fontId="38" fillId="35" borderId="19" xfId="49" applyFont="1" applyFill="1" applyBorder="1" applyAlignment="1">
      <alignment horizontal="left" vertical="center"/>
    </xf>
    <xf numFmtId="38" fontId="37" fillId="35" borderId="46" xfId="49" applyFont="1" applyFill="1" applyBorder="1" applyAlignment="1">
      <alignment horizontal="right" vertical="center"/>
    </xf>
    <xf numFmtId="38" fontId="37" fillId="35" borderId="47" xfId="49" applyFont="1" applyFill="1" applyBorder="1" applyAlignment="1">
      <alignment horizontal="right" vertical="center"/>
    </xf>
    <xf numFmtId="0" fontId="37" fillId="35" borderId="0" xfId="0" applyFont="1" applyFill="1" applyBorder="1" applyAlignment="1">
      <alignment horizontal="left" vertical="center"/>
    </xf>
    <xf numFmtId="38" fontId="37" fillId="35" borderId="19" xfId="49" applyFont="1" applyFill="1" applyBorder="1" applyAlignment="1">
      <alignment horizontal="center" vertical="center"/>
    </xf>
    <xf numFmtId="38" fontId="37" fillId="35" borderId="34" xfId="49" applyFont="1" applyFill="1" applyBorder="1" applyAlignment="1">
      <alignment horizontal="center" vertical="center"/>
    </xf>
    <xf numFmtId="0" fontId="22" fillId="34" borderId="27" xfId="0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38" fontId="43" fillId="35" borderId="34" xfId="49" applyFont="1" applyFill="1" applyBorder="1" applyAlignment="1">
      <alignment horizontal="right" vertical="center"/>
    </xf>
    <xf numFmtId="0" fontId="22" fillId="0" borderId="0" xfId="0" applyFont="1" applyBorder="1" applyAlignment="1">
      <alignment horizontal="center"/>
    </xf>
    <xf numFmtId="0" fontId="42" fillId="35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49" fontId="44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center" vertical="center"/>
    </xf>
    <xf numFmtId="38" fontId="16" fillId="0" borderId="10" xfId="49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49" fontId="23" fillId="0" borderId="0" xfId="58" applyNumberFormat="1" applyFont="1" applyFill="1" applyBorder="1" applyAlignment="1">
      <alignment horizontal="left" vertical="center"/>
    </xf>
    <xf numFmtId="6" fontId="42" fillId="0" borderId="48" xfId="58" applyFont="1" applyFill="1" applyBorder="1" applyAlignment="1">
      <alignment horizontal="center" vertical="center"/>
    </xf>
    <xf numFmtId="0" fontId="22" fillId="0" borderId="44" xfId="0" applyFont="1" applyBorder="1" applyAlignment="1">
      <alignment vertical="center"/>
    </xf>
    <xf numFmtId="38" fontId="16" fillId="0" borderId="43" xfId="49" applyFont="1" applyFill="1" applyBorder="1" applyAlignment="1">
      <alignment horizontal="center" vertical="center"/>
    </xf>
    <xf numFmtId="38" fontId="16" fillId="0" borderId="44" xfId="49" applyFont="1" applyFill="1" applyBorder="1" applyAlignment="1">
      <alignment horizontal="center" vertical="center"/>
    </xf>
    <xf numFmtId="38" fontId="16" fillId="0" borderId="45" xfId="49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38" fontId="14" fillId="35" borderId="49" xfId="0" applyNumberFormat="1" applyFont="1" applyFill="1" applyBorder="1" applyAlignment="1">
      <alignment horizontal="center" vertical="center"/>
    </xf>
    <xf numFmtId="38" fontId="14" fillId="0" borderId="43" xfId="49" applyFont="1" applyFill="1" applyBorder="1" applyAlignment="1">
      <alignment horizontal="center" vertical="center"/>
    </xf>
    <xf numFmtId="38" fontId="14" fillId="0" borderId="10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28" fillId="0" borderId="23" xfId="0" applyFont="1" applyBorder="1" applyAlignment="1">
      <alignment horizontal="right" vertical="center" wrapText="1"/>
    </xf>
    <xf numFmtId="38" fontId="22" fillId="0" borderId="26" xfId="0" applyNumberFormat="1" applyFont="1" applyBorder="1" applyAlignment="1">
      <alignment vertical="center"/>
    </xf>
    <xf numFmtId="38" fontId="16" fillId="0" borderId="50" xfId="49" applyFont="1" applyFill="1" applyBorder="1" applyAlignment="1">
      <alignment horizontal="center" vertical="center"/>
    </xf>
    <xf numFmtId="38" fontId="16" fillId="0" borderId="51" xfId="49" applyFont="1" applyFill="1" applyBorder="1" applyAlignment="1">
      <alignment horizontal="center" vertical="center"/>
    </xf>
    <xf numFmtId="38" fontId="16" fillId="0" borderId="52" xfId="49" applyFont="1" applyFill="1" applyBorder="1" applyAlignment="1">
      <alignment horizontal="center" vertical="center"/>
    </xf>
    <xf numFmtId="38" fontId="16" fillId="0" borderId="23" xfId="49" applyFont="1" applyFill="1" applyBorder="1" applyAlignment="1">
      <alignment horizontal="center" vertical="center"/>
    </xf>
    <xf numFmtId="38" fontId="16" fillId="0" borderId="21" xfId="49" applyFont="1" applyFill="1" applyBorder="1" applyAlignment="1">
      <alignment horizontal="center" vertical="center"/>
    </xf>
    <xf numFmtId="38" fontId="16" fillId="0" borderId="22" xfId="49" applyFont="1" applyFill="1" applyBorder="1" applyAlignment="1">
      <alignment horizontal="center" vertical="center"/>
    </xf>
    <xf numFmtId="38" fontId="0" fillId="35" borderId="49" xfId="49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vertical="center"/>
    </xf>
    <xf numFmtId="38" fontId="0" fillId="35" borderId="53" xfId="49" applyFont="1" applyFill="1" applyBorder="1" applyAlignment="1">
      <alignment horizontal="right" vertical="center" wrapText="1"/>
    </xf>
    <xf numFmtId="0" fontId="16" fillId="35" borderId="49" xfId="49" applyNumberFormat="1" applyFont="1" applyFill="1" applyBorder="1" applyAlignment="1">
      <alignment horizontal="center" vertical="center"/>
    </xf>
    <xf numFmtId="38" fontId="16" fillId="0" borderId="10" xfId="49" applyNumberFormat="1" applyFont="1" applyBorder="1" applyAlignment="1">
      <alignment horizontal="center" vertical="center"/>
    </xf>
    <xf numFmtId="0" fontId="16" fillId="0" borderId="11" xfId="49" applyNumberFormat="1" applyFont="1" applyBorder="1" applyAlignment="1">
      <alignment horizontal="center" vertical="center"/>
    </xf>
    <xf numFmtId="38" fontId="0" fillId="0" borderId="43" xfId="49" applyFont="1" applyFill="1" applyBorder="1" applyAlignment="1">
      <alignment horizontal="center" vertical="center"/>
    </xf>
    <xf numFmtId="38" fontId="0" fillId="0" borderId="46" xfId="49" applyFont="1" applyFill="1" applyBorder="1" applyAlignment="1">
      <alignment horizontal="right" vertical="center"/>
    </xf>
    <xf numFmtId="38" fontId="0" fillId="0" borderId="10" xfId="49" applyFont="1" applyFill="1" applyBorder="1" applyAlignment="1">
      <alignment horizontal="center" vertical="center"/>
    </xf>
    <xf numFmtId="38" fontId="0" fillId="35" borderId="46" xfId="49" applyFont="1" applyFill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38" fontId="0" fillId="35" borderId="47" xfId="49" applyFont="1" applyFill="1" applyBorder="1" applyAlignment="1">
      <alignment horizontal="right" vertical="center"/>
    </xf>
    <xf numFmtId="6" fontId="42" fillId="0" borderId="47" xfId="58" applyFont="1" applyFill="1" applyBorder="1" applyAlignment="1">
      <alignment horizontal="center" vertical="center"/>
    </xf>
    <xf numFmtId="0" fontId="24" fillId="34" borderId="30" xfId="0" applyNumberFormat="1" applyFont="1" applyFill="1" applyBorder="1" applyAlignment="1">
      <alignment horizontal="center" vertical="center" wrapText="1"/>
    </xf>
    <xf numFmtId="9" fontId="23" fillId="0" borderId="10" xfId="49" applyNumberFormat="1" applyFont="1" applyBorder="1" applyAlignment="1">
      <alignment horizontal="center" vertical="center"/>
    </xf>
    <xf numFmtId="9" fontId="23" fillId="0" borderId="10" xfId="0" applyNumberFormat="1" applyFont="1" applyFill="1" applyBorder="1" applyAlignment="1">
      <alignment horizontal="center" vertical="center"/>
    </xf>
    <xf numFmtId="38" fontId="22" fillId="0" borderId="36" xfId="0" applyNumberFormat="1" applyFont="1" applyBorder="1" applyAlignment="1">
      <alignment vertical="center"/>
    </xf>
    <xf numFmtId="0" fontId="22" fillId="0" borderId="26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38" fontId="37" fillId="35" borderId="34" xfId="49" applyFont="1" applyFill="1" applyBorder="1" applyAlignment="1">
      <alignment horizontal="right" vertical="center"/>
    </xf>
    <xf numFmtId="0" fontId="22" fillId="0" borderId="27" xfId="0" applyFont="1" applyBorder="1" applyAlignment="1">
      <alignment horizontal="center" vertical="center" wrapText="1"/>
    </xf>
    <xf numFmtId="6" fontId="22" fillId="34" borderId="54" xfId="58" applyFont="1" applyFill="1" applyBorder="1" applyAlignment="1">
      <alignment horizontal="center" vertical="center"/>
    </xf>
    <xf numFmtId="0" fontId="27" fillId="0" borderId="55" xfId="0" applyFont="1" applyFill="1" applyBorder="1" applyAlignment="1">
      <alignment horizontal="left" vertical="center"/>
    </xf>
    <xf numFmtId="0" fontId="24" fillId="0" borderId="44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35" borderId="36" xfId="0" applyFont="1" applyFill="1" applyBorder="1" applyAlignment="1">
      <alignment horizontal="left" vertical="center"/>
    </xf>
    <xf numFmtId="0" fontId="22" fillId="35" borderId="0" xfId="0" applyFont="1" applyFill="1" applyAlignment="1">
      <alignment horizontal="left" vertical="center"/>
    </xf>
    <xf numFmtId="0" fontId="22" fillId="35" borderId="40" xfId="0" applyFont="1" applyFill="1" applyBorder="1" applyAlignment="1">
      <alignment horizontal="left" vertical="center"/>
    </xf>
    <xf numFmtId="0" fontId="22" fillId="35" borderId="35" xfId="0" applyFont="1" applyFill="1" applyBorder="1" applyAlignment="1">
      <alignment horizontal="left" vertical="center"/>
    </xf>
    <xf numFmtId="0" fontId="22" fillId="35" borderId="13" xfId="0" applyFont="1" applyFill="1" applyBorder="1" applyAlignment="1">
      <alignment horizontal="left" vertical="center"/>
    </xf>
    <xf numFmtId="0" fontId="22" fillId="35" borderId="37" xfId="0" applyFont="1" applyFill="1" applyBorder="1" applyAlignment="1">
      <alignment horizontal="left" vertical="center"/>
    </xf>
    <xf numFmtId="0" fontId="24" fillId="35" borderId="36" xfId="0" applyFont="1" applyFill="1" applyBorder="1" applyAlignment="1">
      <alignment horizontal="left" vertical="center"/>
    </xf>
    <xf numFmtId="0" fontId="24" fillId="35" borderId="40" xfId="0" applyFont="1" applyFill="1" applyBorder="1" applyAlignment="1">
      <alignment horizontal="left" vertical="center"/>
    </xf>
    <xf numFmtId="0" fontId="24" fillId="35" borderId="35" xfId="0" applyFont="1" applyFill="1" applyBorder="1" applyAlignment="1">
      <alignment horizontal="left" vertical="center"/>
    </xf>
    <xf numFmtId="0" fontId="24" fillId="35" borderId="37" xfId="0" applyFont="1" applyFill="1" applyBorder="1" applyAlignment="1">
      <alignment horizontal="left" vertical="center"/>
    </xf>
    <xf numFmtId="0" fontId="22" fillId="0" borderId="56" xfId="0" applyFont="1" applyBorder="1" applyAlignment="1">
      <alignment horizontal="left" vertical="top" wrapText="1"/>
    </xf>
    <xf numFmtId="0" fontId="22" fillId="0" borderId="24" xfId="0" applyFont="1" applyBorder="1" applyAlignment="1">
      <alignment horizontal="left" vertical="top" wrapText="1"/>
    </xf>
    <xf numFmtId="0" fontId="22" fillId="35" borderId="0" xfId="0" applyFont="1" applyFill="1" applyBorder="1" applyAlignment="1">
      <alignment horizontal="left" vertical="center"/>
    </xf>
    <xf numFmtId="0" fontId="27" fillId="0" borderId="29" xfId="0" applyFont="1" applyBorder="1" applyAlignment="1">
      <alignment horizontal="center" vertical="center"/>
    </xf>
    <xf numFmtId="38" fontId="26" fillId="0" borderId="10" xfId="49" applyFont="1" applyBorder="1" applyAlignment="1">
      <alignment horizontal="right" vertical="center" wrapText="1"/>
    </xf>
    <xf numFmtId="0" fontId="2" fillId="0" borderId="57" xfId="0" applyFont="1" applyFill="1" applyBorder="1" applyAlignment="1">
      <alignment vertical="center"/>
    </xf>
    <xf numFmtId="38" fontId="24" fillId="0" borderId="34" xfId="49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/>
    </xf>
    <xf numFmtId="38" fontId="2" fillId="0" borderId="10" xfId="49" applyFont="1" applyBorder="1" applyAlignment="1">
      <alignment vertical="center"/>
    </xf>
    <xf numFmtId="0" fontId="24" fillId="0" borderId="4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35" borderId="55" xfId="0" applyFont="1" applyFill="1" applyBorder="1" applyAlignment="1">
      <alignment horizontal="left" vertical="center"/>
    </xf>
    <xf numFmtId="0" fontId="24" fillId="0" borderId="45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right" vertical="center" wrapText="1"/>
    </xf>
    <xf numFmtId="0" fontId="24" fillId="0" borderId="0" xfId="0" applyFont="1" applyFill="1" applyBorder="1" applyAlignment="1">
      <alignment horizontal="center" vertical="center"/>
    </xf>
    <xf numFmtId="0" fontId="16" fillId="0" borderId="0" xfId="49" applyNumberFormat="1" applyFont="1" applyFill="1" applyBorder="1" applyAlignment="1">
      <alignment horizontal="center" vertical="center"/>
    </xf>
    <xf numFmtId="38" fontId="16" fillId="0" borderId="0" xfId="49" applyFont="1" applyFill="1" applyBorder="1" applyAlignment="1">
      <alignment horizontal="right" vertical="center"/>
    </xf>
    <xf numFmtId="38" fontId="16" fillId="0" borderId="0" xfId="49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6" fillId="35" borderId="59" xfId="49" applyNumberFormat="1" applyFont="1" applyFill="1" applyBorder="1" applyAlignment="1">
      <alignment horizontal="center" vertical="center"/>
    </xf>
    <xf numFmtId="38" fontId="16" fillId="0" borderId="48" xfId="49" applyNumberFormat="1" applyFont="1" applyBorder="1" applyAlignment="1">
      <alignment horizontal="center" vertical="center"/>
    </xf>
    <xf numFmtId="9" fontId="23" fillId="0" borderId="48" xfId="49" applyNumberFormat="1" applyFont="1" applyBorder="1" applyAlignment="1">
      <alignment horizontal="center" vertical="center"/>
    </xf>
    <xf numFmtId="0" fontId="16" fillId="0" borderId="60" xfId="49" applyNumberFormat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4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2" fillId="35" borderId="56" xfId="0" applyFont="1" applyFill="1" applyBorder="1" applyAlignment="1">
      <alignment horizontal="left" vertical="center"/>
    </xf>
    <xf numFmtId="0" fontId="22" fillId="35" borderId="24" xfId="0" applyFont="1" applyFill="1" applyBorder="1" applyAlignment="1">
      <alignment horizontal="left" vertical="center"/>
    </xf>
    <xf numFmtId="0" fontId="22" fillId="35" borderId="55" xfId="0" applyFont="1" applyFill="1" applyBorder="1" applyAlignment="1">
      <alignment horizontal="center" vertical="center"/>
    </xf>
    <xf numFmtId="0" fontId="22" fillId="35" borderId="56" xfId="0" applyFont="1" applyFill="1" applyBorder="1" applyAlignment="1">
      <alignment horizontal="center" vertical="center"/>
    </xf>
    <xf numFmtId="0" fontId="22" fillId="35" borderId="24" xfId="0" applyFont="1" applyFill="1" applyBorder="1" applyAlignment="1">
      <alignment horizontal="center" vertical="center"/>
    </xf>
    <xf numFmtId="0" fontId="22" fillId="35" borderId="36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center" vertical="center"/>
    </xf>
    <xf numFmtId="0" fontId="22" fillId="35" borderId="4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22" fillId="0" borderId="56" xfId="0" applyFont="1" applyBorder="1" applyAlignment="1">
      <alignment vertical="center"/>
    </xf>
    <xf numFmtId="0" fontId="24" fillId="0" borderId="56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right" vertical="center"/>
    </xf>
    <xf numFmtId="38" fontId="22" fillId="0" borderId="13" xfId="49" applyFont="1" applyFill="1" applyBorder="1" applyAlignment="1">
      <alignment horizontal="center" vertical="center"/>
    </xf>
    <xf numFmtId="38" fontId="26" fillId="0" borderId="0" xfId="49" applyFont="1" applyFill="1" applyBorder="1" applyAlignment="1">
      <alignment horizontal="center" vertical="center"/>
    </xf>
    <xf numFmtId="38" fontId="23" fillId="0" borderId="0" xfId="49" applyFont="1" applyFill="1" applyBorder="1" applyAlignment="1">
      <alignment horizontal="right" vertical="center"/>
    </xf>
    <xf numFmtId="38" fontId="43" fillId="0" borderId="0" xfId="49" applyFont="1" applyFill="1" applyBorder="1" applyAlignment="1">
      <alignment horizontal="right" vertical="center"/>
    </xf>
    <xf numFmtId="38" fontId="22" fillId="0" borderId="56" xfId="49" applyFont="1" applyFill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24" fillId="0" borderId="56" xfId="0" applyFont="1" applyBorder="1" applyAlignment="1">
      <alignment horizontal="left" vertical="center"/>
    </xf>
    <xf numFmtId="0" fontId="17" fillId="0" borderId="56" xfId="0" applyFont="1" applyBorder="1" applyAlignment="1">
      <alignment horizontal="right" vertical="center" wrapText="1"/>
    </xf>
    <xf numFmtId="0" fontId="24" fillId="0" borderId="56" xfId="0" applyFont="1" applyBorder="1" applyAlignment="1">
      <alignment horizontal="right" vertical="center"/>
    </xf>
    <xf numFmtId="0" fontId="22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38" fontId="3" fillId="33" borderId="0" xfId="49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25" xfId="0" applyFont="1" applyFill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46" fillId="0" borderId="25" xfId="0" applyFont="1" applyFill="1" applyBorder="1" applyAlignment="1">
      <alignment horizontal="right" vertical="center"/>
    </xf>
    <xf numFmtId="0" fontId="46" fillId="0" borderId="25" xfId="0" applyFont="1" applyFill="1" applyBorder="1" applyAlignment="1">
      <alignment vertical="center"/>
    </xf>
    <xf numFmtId="0" fontId="47" fillId="0" borderId="22" xfId="0" applyFont="1" applyBorder="1" applyAlignment="1">
      <alignment horizontal="center" vertical="center"/>
    </xf>
    <xf numFmtId="38" fontId="37" fillId="35" borderId="11" xfId="49" applyFont="1" applyFill="1" applyBorder="1" applyAlignment="1">
      <alignment horizontal="right" vertical="center"/>
    </xf>
    <xf numFmtId="38" fontId="48" fillId="0" borderId="61" xfId="49" applyFont="1" applyBorder="1" applyAlignment="1">
      <alignment/>
    </xf>
    <xf numFmtId="38" fontId="48" fillId="0" borderId="62" xfId="49" applyFont="1" applyFill="1" applyBorder="1" applyAlignment="1">
      <alignment/>
    </xf>
    <xf numFmtId="38" fontId="48" fillId="0" borderId="10" xfId="49" applyFont="1" applyBorder="1" applyAlignment="1">
      <alignment/>
    </xf>
    <xf numFmtId="38" fontId="48" fillId="0" borderId="63" xfId="49" applyFont="1" applyBorder="1" applyAlignment="1">
      <alignment/>
    </xf>
    <xf numFmtId="38" fontId="48" fillId="0" borderId="64" xfId="49" applyFont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63" xfId="0" applyFont="1" applyFill="1" applyBorder="1" applyAlignment="1">
      <alignment horizontal="center"/>
    </xf>
    <xf numFmtId="0" fontId="50" fillId="0" borderId="61" xfId="0" applyFont="1" applyBorder="1" applyAlignment="1">
      <alignment horizontal="center"/>
    </xf>
    <xf numFmtId="0" fontId="50" fillId="0" borderId="64" xfId="0" applyFont="1" applyFill="1" applyBorder="1" applyAlignment="1">
      <alignment horizontal="center"/>
    </xf>
    <xf numFmtId="0" fontId="22" fillId="0" borderId="30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/>
    </xf>
    <xf numFmtId="0" fontId="22" fillId="0" borderId="46" xfId="0" applyFont="1" applyBorder="1" applyAlignment="1">
      <alignment/>
    </xf>
    <xf numFmtId="0" fontId="22" fillId="0" borderId="30" xfId="0" applyFont="1" applyFill="1" applyBorder="1" applyAlignment="1">
      <alignment horizontal="center" vertical="center"/>
    </xf>
    <xf numFmtId="0" fontId="22" fillId="0" borderId="49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22" fillId="0" borderId="26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26" xfId="0" applyFont="1" applyBorder="1" applyAlignment="1">
      <alignment horizontal="center"/>
    </xf>
    <xf numFmtId="0" fontId="22" fillId="0" borderId="65" xfId="0" applyFont="1" applyBorder="1" applyAlignment="1">
      <alignment horizontal="center"/>
    </xf>
    <xf numFmtId="0" fontId="22" fillId="0" borderId="63" xfId="0" applyFont="1" applyBorder="1" applyAlignment="1">
      <alignment horizontal="center"/>
    </xf>
    <xf numFmtId="0" fontId="22" fillId="0" borderId="63" xfId="0" applyFont="1" applyBorder="1" applyAlignment="1">
      <alignment/>
    </xf>
    <xf numFmtId="0" fontId="22" fillId="0" borderId="66" xfId="0" applyFont="1" applyBorder="1" applyAlignment="1">
      <alignment/>
    </xf>
    <xf numFmtId="0" fontId="22" fillId="0" borderId="67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0" fontId="22" fillId="0" borderId="61" xfId="0" applyFont="1" applyBorder="1" applyAlignment="1">
      <alignment/>
    </xf>
    <xf numFmtId="0" fontId="22" fillId="0" borderId="68" xfId="0" applyFont="1" applyBorder="1" applyAlignment="1">
      <alignment/>
    </xf>
    <xf numFmtId="0" fontId="22" fillId="0" borderId="69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2" fillId="0" borderId="64" xfId="0" applyFont="1" applyBorder="1" applyAlignment="1">
      <alignment/>
    </xf>
    <xf numFmtId="0" fontId="22" fillId="0" borderId="70" xfId="0" applyFont="1" applyBorder="1" applyAlignment="1">
      <alignment/>
    </xf>
    <xf numFmtId="0" fontId="50" fillId="0" borderId="64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2" fillId="0" borderId="71" xfId="0" applyFont="1" applyFill="1" applyBorder="1" applyAlignment="1">
      <alignment horizontal="center"/>
    </xf>
    <xf numFmtId="0" fontId="22" fillId="0" borderId="62" xfId="0" applyFont="1" applyBorder="1" applyAlignment="1">
      <alignment/>
    </xf>
    <xf numFmtId="0" fontId="22" fillId="0" borderId="37" xfId="0" applyFont="1" applyBorder="1" applyAlignment="1">
      <alignment vertical="center"/>
    </xf>
    <xf numFmtId="0" fontId="22" fillId="0" borderId="66" xfId="0" applyFont="1" applyBorder="1" applyAlignment="1">
      <alignment horizontal="center"/>
    </xf>
    <xf numFmtId="0" fontId="22" fillId="0" borderId="70" xfId="0" applyFont="1" applyBorder="1" applyAlignment="1">
      <alignment horizontal="center"/>
    </xf>
    <xf numFmtId="38" fontId="32" fillId="0" borderId="46" xfId="49" applyFont="1" applyBorder="1" applyAlignment="1">
      <alignment horizontal="right"/>
    </xf>
    <xf numFmtId="0" fontId="48" fillId="0" borderId="46" xfId="0" applyFont="1" applyBorder="1" applyAlignment="1">
      <alignment horizontal="right"/>
    </xf>
    <xf numFmtId="0" fontId="48" fillId="0" borderId="47" xfId="0" applyFont="1" applyBorder="1" applyAlignment="1">
      <alignment horizontal="right"/>
    </xf>
    <xf numFmtId="0" fontId="8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33" borderId="57" xfId="0" applyFont="1" applyFill="1" applyBorder="1" applyAlignment="1">
      <alignment horizontal="right" vertical="center"/>
    </xf>
    <xf numFmtId="38" fontId="2" fillId="0" borderId="45" xfId="49" applyFont="1" applyBorder="1" applyAlignment="1">
      <alignment vertical="center"/>
    </xf>
    <xf numFmtId="0" fontId="5" fillId="0" borderId="45" xfId="0" applyFont="1" applyBorder="1" applyAlignment="1">
      <alignment horizontal="right" vertical="center"/>
    </xf>
    <xf numFmtId="38" fontId="2" fillId="0" borderId="0" xfId="49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8" fontId="2" fillId="0" borderId="25" xfId="49" applyFont="1" applyBorder="1" applyAlignment="1">
      <alignment vertical="center"/>
    </xf>
    <xf numFmtId="0" fontId="5" fillId="0" borderId="25" xfId="0" applyFont="1" applyBorder="1" applyAlignment="1">
      <alignment horizontal="right" vertical="center"/>
    </xf>
    <xf numFmtId="38" fontId="2" fillId="0" borderId="10" xfId="49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33" borderId="20" xfId="49" applyNumberFormat="1" applyFont="1" applyFill="1" applyBorder="1" applyAlignment="1">
      <alignment horizontal="right" vertical="center" shrinkToFit="1"/>
    </xf>
    <xf numFmtId="0" fontId="8" fillId="33" borderId="52" xfId="0" applyFont="1" applyFill="1" applyBorder="1" applyAlignment="1">
      <alignment horizontal="right" vertical="center" shrinkToFit="1"/>
    </xf>
    <xf numFmtId="0" fontId="2" fillId="33" borderId="45" xfId="0" applyFont="1" applyFill="1" applyBorder="1" applyAlignment="1">
      <alignment vertical="center" shrinkToFit="1"/>
    </xf>
    <xf numFmtId="49" fontId="2" fillId="0" borderId="54" xfId="49" applyNumberFormat="1" applyFont="1" applyBorder="1" applyAlignment="1">
      <alignment horizontal="right" vertical="center" shrinkToFit="1"/>
    </xf>
    <xf numFmtId="0" fontId="5" fillId="0" borderId="72" xfId="0" applyFont="1" applyBorder="1" applyAlignment="1">
      <alignment horizontal="center" vertical="center" shrinkToFit="1"/>
    </xf>
    <xf numFmtId="0" fontId="8" fillId="0" borderId="49" xfId="0" applyFont="1" applyBorder="1" applyAlignment="1">
      <alignment vertical="center" shrinkToFit="1"/>
    </xf>
    <xf numFmtId="0" fontId="8" fillId="0" borderId="72" xfId="0" applyFont="1" applyBorder="1" applyAlignment="1">
      <alignment horizontal="center" vertical="center" shrinkToFit="1"/>
    </xf>
    <xf numFmtId="0" fontId="2" fillId="0" borderId="49" xfId="0" applyFont="1" applyBorder="1" applyAlignment="1">
      <alignment vertical="center" shrinkToFit="1"/>
    </xf>
    <xf numFmtId="49" fontId="2" fillId="33" borderId="32" xfId="49" applyNumberFormat="1" applyFont="1" applyFill="1" applyBorder="1" applyAlignment="1">
      <alignment horizontal="right" vertical="center" shrinkToFit="1"/>
    </xf>
    <xf numFmtId="0" fontId="8" fillId="33" borderId="12" xfId="0" applyFont="1" applyFill="1" applyBorder="1" applyAlignment="1">
      <alignment horizontal="right" vertical="center" shrinkToFit="1"/>
    </xf>
    <xf numFmtId="0" fontId="2" fillId="33" borderId="10" xfId="0" applyFont="1" applyFill="1" applyBorder="1" applyAlignment="1">
      <alignment vertical="center" shrinkToFit="1"/>
    </xf>
    <xf numFmtId="49" fontId="2" fillId="0" borderId="32" xfId="49" applyNumberFormat="1" applyFont="1" applyBorder="1" applyAlignment="1">
      <alignment horizontal="right" vertical="center" shrinkToFit="1"/>
    </xf>
    <xf numFmtId="0" fontId="5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49" fontId="2" fillId="0" borderId="36" xfId="49" applyNumberFormat="1" applyFont="1" applyBorder="1" applyAlignment="1">
      <alignment horizontal="right" vertical="center" shrinkToFit="1"/>
    </xf>
    <xf numFmtId="0" fontId="8" fillId="0" borderId="12" xfId="0" applyFont="1" applyBorder="1" applyAlignment="1">
      <alignment horizontal="center" vertical="center" shrinkToFit="1"/>
    </xf>
    <xf numFmtId="0" fontId="2" fillId="0" borderId="45" xfId="0" applyFont="1" applyBorder="1" applyAlignment="1">
      <alignment vertical="center" shrinkToFit="1"/>
    </xf>
    <xf numFmtId="49" fontId="2" fillId="0" borderId="33" xfId="49" applyNumberFormat="1" applyFont="1" applyBorder="1" applyAlignment="1">
      <alignment horizontal="right" vertical="center" shrinkToFit="1"/>
    </xf>
    <xf numFmtId="0" fontId="2" fillId="0" borderId="11" xfId="0" applyFont="1" applyBorder="1" applyAlignment="1">
      <alignment vertical="center" shrinkToFit="1"/>
    </xf>
    <xf numFmtId="49" fontId="2" fillId="0" borderId="20" xfId="49" applyNumberFormat="1" applyFont="1" applyBorder="1" applyAlignment="1">
      <alignment horizontal="right" vertical="center" shrinkToFit="1"/>
    </xf>
    <xf numFmtId="49" fontId="2" fillId="0" borderId="35" xfId="49" applyNumberFormat="1" applyFont="1" applyBorder="1" applyAlignment="1">
      <alignment horizontal="right" vertical="center" shrinkToFit="1"/>
    </xf>
    <xf numFmtId="0" fontId="2" fillId="0" borderId="29" xfId="0" applyFont="1" applyBorder="1" applyAlignment="1">
      <alignment vertical="center" shrinkToFit="1"/>
    </xf>
    <xf numFmtId="0" fontId="8" fillId="0" borderId="73" xfId="0" applyFont="1" applyBorder="1" applyAlignment="1">
      <alignment horizontal="center" vertical="center" shrinkToFit="1"/>
    </xf>
    <xf numFmtId="49" fontId="2" fillId="33" borderId="33" xfId="49" applyNumberFormat="1" applyFont="1" applyFill="1" applyBorder="1" applyAlignment="1">
      <alignment horizontal="right" vertical="center" shrinkToFit="1"/>
    </xf>
    <xf numFmtId="0" fontId="8" fillId="33" borderId="73" xfId="0" applyFont="1" applyFill="1" applyBorder="1" applyAlignment="1">
      <alignment horizontal="right" vertical="center" shrinkToFit="1"/>
    </xf>
    <xf numFmtId="0" fontId="2" fillId="33" borderId="11" xfId="0" applyFont="1" applyFill="1" applyBorder="1" applyAlignment="1">
      <alignment vertical="center" shrinkToFit="1"/>
    </xf>
    <xf numFmtId="38" fontId="11" fillId="0" borderId="29" xfId="49" applyFont="1" applyFill="1" applyBorder="1" applyAlignment="1">
      <alignment vertical="center" shrinkToFit="1"/>
    </xf>
    <xf numFmtId="0" fontId="2" fillId="0" borderId="74" xfId="0" applyFont="1" applyFill="1" applyBorder="1" applyAlignment="1">
      <alignment vertical="center" shrinkToFit="1"/>
    </xf>
    <xf numFmtId="0" fontId="4" fillId="0" borderId="37" xfId="0" applyFont="1" applyFill="1" applyBorder="1" applyAlignment="1">
      <alignment vertical="center" shrinkToFit="1"/>
    </xf>
    <xf numFmtId="0" fontId="8" fillId="0" borderId="52" xfId="0" applyFont="1" applyBorder="1" applyAlignment="1">
      <alignment horizontal="center" vertical="center" shrinkToFit="1"/>
    </xf>
    <xf numFmtId="49" fontId="2" fillId="0" borderId="75" xfId="49" applyNumberFormat="1" applyFont="1" applyBorder="1" applyAlignment="1">
      <alignment horizontal="right" vertical="center" shrinkToFit="1"/>
    </xf>
    <xf numFmtId="0" fontId="8" fillId="0" borderId="50" xfId="0" applyFont="1" applyBorder="1" applyAlignment="1">
      <alignment horizontal="center" vertical="center" shrinkToFit="1"/>
    </xf>
    <xf numFmtId="0" fontId="2" fillId="0" borderId="43" xfId="0" applyFont="1" applyBorder="1" applyAlignment="1">
      <alignment vertical="center" shrinkToFit="1"/>
    </xf>
    <xf numFmtId="0" fontId="2" fillId="0" borderId="44" xfId="0" applyFont="1" applyFill="1" applyBorder="1" applyAlignment="1">
      <alignment vertical="center" shrinkToFit="1"/>
    </xf>
    <xf numFmtId="0" fontId="8" fillId="0" borderId="51" xfId="0" applyFont="1" applyBorder="1" applyAlignment="1">
      <alignment horizontal="center" vertical="center" shrinkToFit="1"/>
    </xf>
    <xf numFmtId="0" fontId="2" fillId="0" borderId="44" xfId="0" applyFont="1" applyBorder="1" applyAlignment="1">
      <alignment vertical="center" shrinkToFit="1"/>
    </xf>
    <xf numFmtId="0" fontId="5" fillId="33" borderId="12" xfId="0" applyFont="1" applyFill="1" applyBorder="1" applyAlignment="1">
      <alignment horizontal="center" vertical="center" shrinkToFit="1"/>
    </xf>
    <xf numFmtId="0" fontId="2" fillId="0" borderId="76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38" fontId="3" fillId="33" borderId="0" xfId="49" applyFont="1" applyFill="1" applyBorder="1" applyAlignment="1">
      <alignment horizontal="right" vertical="center"/>
    </xf>
    <xf numFmtId="49" fontId="2" fillId="0" borderId="25" xfId="49" applyNumberFormat="1" applyFont="1" applyBorder="1" applyAlignment="1">
      <alignment horizontal="right" vertical="center" shrinkToFit="1"/>
    </xf>
    <xf numFmtId="49" fontId="2" fillId="0" borderId="58" xfId="49" applyNumberFormat="1" applyFont="1" applyBorder="1" applyAlignment="1">
      <alignment horizontal="right" vertical="center" shrinkToFit="1"/>
    </xf>
    <xf numFmtId="49" fontId="2" fillId="0" borderId="77" xfId="49" applyNumberFormat="1" applyFont="1" applyBorder="1" applyAlignment="1">
      <alignment horizontal="right" vertical="center" shrinkToFit="1"/>
    </xf>
    <xf numFmtId="49" fontId="2" fillId="0" borderId="0" xfId="49" applyNumberFormat="1" applyFont="1" applyBorder="1" applyAlignment="1">
      <alignment horizontal="right" vertical="center" shrinkToFit="1"/>
    </xf>
    <xf numFmtId="38" fontId="53" fillId="33" borderId="56" xfId="49" applyFont="1" applyFill="1" applyBorder="1" applyAlignment="1">
      <alignment vertical="center"/>
    </xf>
    <xf numFmtId="0" fontId="2" fillId="36" borderId="43" xfId="0" applyFont="1" applyFill="1" applyBorder="1" applyAlignment="1">
      <alignment vertical="center" shrinkToFit="1"/>
    </xf>
    <xf numFmtId="49" fontId="2" fillId="33" borderId="54" xfId="49" applyNumberFormat="1" applyFont="1" applyFill="1" applyBorder="1" applyAlignment="1">
      <alignment horizontal="right" vertical="center" shrinkToFit="1"/>
    </xf>
    <xf numFmtId="0" fontId="2" fillId="33" borderId="49" xfId="0" applyFont="1" applyFill="1" applyBorder="1" applyAlignment="1">
      <alignment vertical="center" shrinkToFit="1"/>
    </xf>
    <xf numFmtId="49" fontId="2" fillId="36" borderId="32" xfId="49" applyNumberFormat="1" applyFont="1" applyFill="1" applyBorder="1" applyAlignment="1">
      <alignment horizontal="right" vertical="center" shrinkToFit="1"/>
    </xf>
    <xf numFmtId="0" fontId="2" fillId="36" borderId="10" xfId="0" applyFont="1" applyFill="1" applyBorder="1" applyAlignment="1">
      <alignment vertical="center" shrinkToFit="1"/>
    </xf>
    <xf numFmtId="49" fontId="2" fillId="36" borderId="33" xfId="49" applyNumberFormat="1" applyFont="1" applyFill="1" applyBorder="1" applyAlignment="1">
      <alignment horizontal="right" vertical="center" shrinkToFit="1"/>
    </xf>
    <xf numFmtId="0" fontId="2" fillId="36" borderId="11" xfId="0" applyFont="1" applyFill="1" applyBorder="1" applyAlignment="1">
      <alignment vertical="center" shrinkToFit="1"/>
    </xf>
    <xf numFmtId="0" fontId="8" fillId="0" borderId="57" xfId="0" applyFont="1" applyBorder="1" applyAlignment="1">
      <alignment horizontal="right" vertical="center"/>
    </xf>
    <xf numFmtId="38" fontId="2" fillId="0" borderId="57" xfId="49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7" fillId="28" borderId="52" xfId="49" applyNumberFormat="1" applyFont="1" applyFill="1" applyBorder="1" applyAlignment="1">
      <alignment horizontal="center" vertical="center"/>
    </xf>
    <xf numFmtId="38" fontId="11" fillId="28" borderId="45" xfId="49" applyFont="1" applyFill="1" applyBorder="1" applyAlignment="1">
      <alignment vertical="center" shrinkToFit="1"/>
    </xf>
    <xf numFmtId="38" fontId="11" fillId="28" borderId="49" xfId="49" applyFont="1" applyFill="1" applyBorder="1" applyAlignment="1">
      <alignment vertical="center" shrinkToFit="1"/>
    </xf>
    <xf numFmtId="38" fontId="11" fillId="28" borderId="10" xfId="49" applyFont="1" applyFill="1" applyBorder="1" applyAlignment="1">
      <alignment vertical="center" shrinkToFit="1"/>
    </xf>
    <xf numFmtId="38" fontId="11" fillId="28" borderId="11" xfId="49" applyFont="1" applyFill="1" applyBorder="1" applyAlignment="1">
      <alignment vertical="center" shrinkToFit="1"/>
    </xf>
    <xf numFmtId="38" fontId="11" fillId="28" borderId="44" xfId="49" applyFont="1" applyFill="1" applyBorder="1" applyAlignment="1">
      <alignment vertical="center" shrinkToFit="1"/>
    </xf>
    <xf numFmtId="38" fontId="11" fillId="28" borderId="43" xfId="49" applyFont="1" applyFill="1" applyBorder="1" applyAlignment="1">
      <alignment vertical="center" shrinkToFit="1"/>
    </xf>
    <xf numFmtId="0" fontId="4" fillId="28" borderId="34" xfId="0" applyFont="1" applyFill="1" applyBorder="1" applyAlignment="1">
      <alignment vertical="center" shrinkToFit="1"/>
    </xf>
    <xf numFmtId="38" fontId="11" fillId="28" borderId="29" xfId="49" applyFont="1" applyFill="1" applyBorder="1" applyAlignment="1">
      <alignment vertical="center" shrinkToFit="1"/>
    </xf>
    <xf numFmtId="0" fontId="2" fillId="28" borderId="60" xfId="0" applyFont="1" applyFill="1" applyBorder="1" applyAlignment="1">
      <alignment vertical="center" shrinkToFit="1"/>
    </xf>
    <xf numFmtId="0" fontId="6" fillId="36" borderId="40" xfId="0" applyFont="1" applyFill="1" applyBorder="1" applyAlignment="1">
      <alignment horizontal="right" vertical="center"/>
    </xf>
    <xf numFmtId="38" fontId="11" fillId="36" borderId="45" xfId="49" applyFont="1" applyFill="1" applyBorder="1" applyAlignment="1">
      <alignment vertical="center" shrinkToFit="1"/>
    </xf>
    <xf numFmtId="38" fontId="4" fillId="36" borderId="48" xfId="49" applyFont="1" applyFill="1" applyBorder="1" applyAlignment="1">
      <alignment horizontal="left" vertical="center" shrinkToFit="1"/>
    </xf>
    <xf numFmtId="38" fontId="4" fillId="36" borderId="19" xfId="49" applyFont="1" applyFill="1" applyBorder="1" applyAlignment="1">
      <alignment horizontal="center" vertical="center" shrinkToFit="1"/>
    </xf>
    <xf numFmtId="0" fontId="47" fillId="0" borderId="58" xfId="0" applyFont="1" applyFill="1" applyBorder="1" applyAlignment="1">
      <alignment horizontal="center" vertical="center"/>
    </xf>
    <xf numFmtId="38" fontId="11" fillId="0" borderId="43" xfId="49" applyFont="1" applyFill="1" applyBorder="1" applyAlignment="1">
      <alignment vertical="center" shrinkToFit="1"/>
    </xf>
    <xf numFmtId="0" fontId="2" fillId="0" borderId="21" xfId="0" applyFont="1" applyFill="1" applyBorder="1" applyAlignment="1">
      <alignment vertical="center" shrinkToFit="1"/>
    </xf>
    <xf numFmtId="0" fontId="4" fillId="0" borderId="40" xfId="0" applyFont="1" applyFill="1" applyBorder="1" applyAlignment="1">
      <alignment vertical="center" shrinkToFit="1"/>
    </xf>
    <xf numFmtId="49" fontId="2" fillId="0" borderId="78" xfId="49" applyNumberFormat="1" applyFont="1" applyBorder="1" applyAlignment="1">
      <alignment horizontal="right" vertical="center" shrinkToFit="1"/>
    </xf>
    <xf numFmtId="0" fontId="2" fillId="0" borderId="79" xfId="0" applyFont="1" applyBorder="1" applyAlignment="1">
      <alignment vertical="center" shrinkToFit="1"/>
    </xf>
    <xf numFmtId="38" fontId="11" fillId="0" borderId="79" xfId="49" applyFont="1" applyFill="1" applyBorder="1" applyAlignment="1">
      <alignment vertical="center" shrinkToFit="1"/>
    </xf>
    <xf numFmtId="0" fontId="2" fillId="0" borderId="55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vertical="center" shrinkToFit="1"/>
    </xf>
    <xf numFmtId="49" fontId="2" fillId="28" borderId="78" xfId="49" applyNumberFormat="1" applyFont="1" applyFill="1" applyBorder="1" applyAlignment="1">
      <alignment horizontal="right" vertical="center" shrinkToFit="1"/>
    </xf>
    <xf numFmtId="0" fontId="2" fillId="28" borderId="56" xfId="0" applyFont="1" applyFill="1" applyBorder="1" applyAlignment="1">
      <alignment vertical="center" shrinkToFit="1"/>
    </xf>
    <xf numFmtId="38" fontId="11" fillId="28" borderId="56" xfId="49" applyFont="1" applyFill="1" applyBorder="1" applyAlignment="1">
      <alignment vertical="center" shrinkToFit="1"/>
    </xf>
    <xf numFmtId="0" fontId="4" fillId="28" borderId="24" xfId="0" applyFont="1" applyFill="1" applyBorder="1" applyAlignment="1">
      <alignment vertical="center" shrinkToFit="1"/>
    </xf>
    <xf numFmtId="38" fontId="11" fillId="0" borderId="11" xfId="49" applyFont="1" applyFill="1" applyBorder="1" applyAlignment="1">
      <alignment vertical="center" shrinkToFit="1"/>
    </xf>
    <xf numFmtId="49" fontId="2" fillId="0" borderId="75" xfId="49" applyNumberFormat="1" applyFont="1" applyFill="1" applyBorder="1" applyAlignment="1">
      <alignment horizontal="right" vertical="center" shrinkToFit="1"/>
    </xf>
    <xf numFmtId="0" fontId="8" fillId="0" borderId="50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vertical="center" shrinkToFit="1"/>
    </xf>
    <xf numFmtId="38" fontId="11" fillId="0" borderId="49" xfId="49" applyFont="1" applyFill="1" applyBorder="1" applyAlignment="1">
      <alignment vertical="center" shrinkToFit="1"/>
    </xf>
    <xf numFmtId="38" fontId="11" fillId="36" borderId="10" xfId="49" applyFont="1" applyFill="1" applyBorder="1" applyAlignment="1">
      <alignment vertical="center" shrinkToFit="1"/>
    </xf>
    <xf numFmtId="0" fontId="5" fillId="33" borderId="72" xfId="0" applyFont="1" applyFill="1" applyBorder="1" applyAlignment="1">
      <alignment horizontal="right" vertical="center" wrapText="1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 shrinkToFit="1"/>
    </xf>
    <xf numFmtId="38" fontId="4" fillId="36" borderId="48" xfId="49" applyFont="1" applyFill="1" applyBorder="1" applyAlignment="1">
      <alignment horizontal="center" vertical="center" shrinkToFit="1"/>
    </xf>
    <xf numFmtId="38" fontId="4" fillId="36" borderId="19" xfId="49" applyFont="1" applyFill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49" fontId="2" fillId="33" borderId="32" xfId="49" applyNumberFormat="1" applyFont="1" applyFill="1" applyBorder="1" applyAlignment="1">
      <alignment horizontal="center" vertical="center" shrinkToFit="1"/>
    </xf>
    <xf numFmtId="49" fontId="2" fillId="33" borderId="12" xfId="49" applyNumberFormat="1" applyFont="1" applyFill="1" applyBorder="1" applyAlignment="1">
      <alignment horizontal="center" vertical="center" shrinkToFit="1"/>
    </xf>
    <xf numFmtId="38" fontId="4" fillId="33" borderId="10" xfId="49" applyFont="1" applyFill="1" applyBorder="1" applyAlignment="1">
      <alignment horizontal="center" vertical="center" shrinkToFit="1"/>
    </xf>
    <xf numFmtId="38" fontId="4" fillId="33" borderId="46" xfId="49" applyFont="1" applyFill="1" applyBorder="1" applyAlignment="1">
      <alignment horizontal="center" vertical="center" shrinkToFit="1"/>
    </xf>
    <xf numFmtId="38" fontId="4" fillId="28" borderId="60" xfId="49" applyFont="1" applyFill="1" applyBorder="1" applyAlignment="1">
      <alignment horizontal="center" vertical="center" shrinkToFit="1"/>
    </xf>
    <xf numFmtId="38" fontId="4" fillId="28" borderId="34" xfId="49" applyFont="1" applyFill="1" applyBorder="1" applyAlignment="1">
      <alignment horizontal="center" vertical="center" shrinkToFit="1"/>
    </xf>
    <xf numFmtId="49" fontId="2" fillId="33" borderId="26" xfId="49" applyNumberFormat="1" applyFont="1" applyFill="1" applyBorder="1" applyAlignment="1">
      <alignment horizontal="center" vertical="center" shrinkToFit="1"/>
    </xf>
    <xf numFmtId="49" fontId="2" fillId="33" borderId="10" xfId="49" applyNumberFormat="1" applyFont="1" applyFill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12" fillId="28" borderId="36" xfId="0" applyFont="1" applyFill="1" applyBorder="1" applyAlignment="1">
      <alignment horizontal="center" vertical="center" shrinkToFit="1"/>
    </xf>
    <xf numFmtId="0" fontId="12" fillId="28" borderId="0" xfId="0" applyFont="1" applyFill="1" applyBorder="1" applyAlignment="1">
      <alignment horizontal="center" vertical="center" shrinkToFit="1"/>
    </xf>
    <xf numFmtId="0" fontId="12" fillId="28" borderId="40" xfId="0" applyFont="1" applyFill="1" applyBorder="1" applyAlignment="1">
      <alignment horizontal="center" vertical="center" shrinkToFit="1"/>
    </xf>
    <xf numFmtId="0" fontId="2" fillId="28" borderId="59" xfId="0" applyFont="1" applyFill="1" applyBorder="1" applyAlignment="1">
      <alignment horizontal="center" vertical="center" shrinkToFit="1"/>
    </xf>
    <xf numFmtId="0" fontId="2" fillId="28" borderId="42" xfId="0" applyFont="1" applyFill="1" applyBorder="1" applyAlignment="1">
      <alignment horizontal="center" vertical="center" shrinkToFit="1"/>
    </xf>
    <xf numFmtId="49" fontId="2" fillId="0" borderId="32" xfId="49" applyNumberFormat="1" applyFont="1" applyBorder="1" applyAlignment="1">
      <alignment horizontal="right" vertical="center" shrinkToFit="1"/>
    </xf>
    <xf numFmtId="0" fontId="0" fillId="0" borderId="12" xfId="0" applyBorder="1" applyAlignment="1">
      <alignment vertical="center" shrinkToFit="1"/>
    </xf>
    <xf numFmtId="38" fontId="4" fillId="28" borderId="48" xfId="49" applyFont="1" applyFill="1" applyBorder="1" applyAlignment="1">
      <alignment horizontal="center" vertical="center" shrinkToFit="1"/>
    </xf>
    <xf numFmtId="38" fontId="4" fillId="28" borderId="19" xfId="49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76" xfId="0" applyFont="1" applyFill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36" borderId="77" xfId="0" applyFont="1" applyFill="1" applyBorder="1" applyAlignment="1">
      <alignment horizontal="center" vertical="center" shrinkToFit="1"/>
    </xf>
    <xf numFmtId="0" fontId="8" fillId="36" borderId="73" xfId="0" applyFont="1" applyFill="1" applyBorder="1" applyAlignment="1">
      <alignment horizontal="center" vertical="center" shrinkToFit="1"/>
    </xf>
    <xf numFmtId="0" fontId="8" fillId="0" borderId="80" xfId="0" applyFont="1" applyBorder="1" applyAlignment="1">
      <alignment horizontal="center" vertical="center" shrinkToFit="1"/>
    </xf>
    <xf numFmtId="0" fontId="8" fillId="0" borderId="72" xfId="0" applyFont="1" applyBorder="1" applyAlignment="1">
      <alignment horizontal="center" vertical="center" shrinkToFit="1"/>
    </xf>
    <xf numFmtId="0" fontId="8" fillId="0" borderId="77" xfId="0" applyFont="1" applyBorder="1" applyAlignment="1">
      <alignment horizontal="center" vertical="center" shrinkToFit="1"/>
    </xf>
    <xf numFmtId="0" fontId="8" fillId="0" borderId="73" xfId="0" applyFont="1" applyBorder="1" applyAlignment="1">
      <alignment horizontal="center" vertical="center" shrinkToFit="1"/>
    </xf>
    <xf numFmtId="0" fontId="8" fillId="36" borderId="58" xfId="0" applyFont="1" applyFill="1" applyBorder="1" applyAlignment="1">
      <alignment horizontal="center" vertical="center" shrinkToFit="1"/>
    </xf>
    <xf numFmtId="0" fontId="8" fillId="36" borderId="12" xfId="0" applyFont="1" applyFill="1" applyBorder="1" applyAlignment="1">
      <alignment horizontal="center" vertical="center" shrinkToFit="1"/>
    </xf>
    <xf numFmtId="49" fontId="2" fillId="33" borderId="38" xfId="49" applyNumberFormat="1" applyFont="1" applyFill="1" applyBorder="1" applyAlignment="1">
      <alignment horizontal="center" vertical="center" shrinkToFit="1"/>
    </xf>
    <xf numFmtId="49" fontId="2" fillId="33" borderId="43" xfId="49" applyNumberFormat="1" applyFont="1" applyFill="1" applyBorder="1" applyAlignment="1">
      <alignment horizontal="center" vertical="center" shrinkToFit="1"/>
    </xf>
    <xf numFmtId="0" fontId="52" fillId="0" borderId="80" xfId="0" applyFont="1" applyBorder="1" applyAlignment="1">
      <alignment horizontal="center" vertical="center" shrinkToFit="1"/>
    </xf>
    <xf numFmtId="0" fontId="52" fillId="0" borderId="72" xfId="0" applyFont="1" applyBorder="1" applyAlignment="1">
      <alignment horizontal="center" vertical="center" shrinkToFit="1"/>
    </xf>
    <xf numFmtId="49" fontId="2" fillId="28" borderId="56" xfId="49" applyNumberFormat="1" applyFont="1" applyFill="1" applyBorder="1" applyAlignment="1">
      <alignment horizontal="center" vertical="center" shrinkToFit="1"/>
    </xf>
    <xf numFmtId="49" fontId="12" fillId="0" borderId="0" xfId="0" applyNumberFormat="1" applyFont="1" applyAlignment="1">
      <alignment horizontal="center"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77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 shrinkToFit="1"/>
    </xf>
    <xf numFmtId="0" fontId="2" fillId="28" borderId="36" xfId="0" applyFont="1" applyFill="1" applyBorder="1" applyAlignment="1">
      <alignment horizontal="left" vertical="center" shrinkToFit="1"/>
    </xf>
    <xf numFmtId="0" fontId="2" fillId="28" borderId="0" xfId="0" applyFont="1" applyFill="1" applyBorder="1" applyAlignment="1">
      <alignment horizontal="left" vertical="center" shrinkToFit="1"/>
    </xf>
    <xf numFmtId="0" fontId="2" fillId="28" borderId="40" xfId="0" applyFont="1" applyFill="1" applyBorder="1" applyAlignment="1">
      <alignment horizontal="left" vertical="center" shrinkToFit="1"/>
    </xf>
    <xf numFmtId="38" fontId="53" fillId="33" borderId="56" xfId="49" applyFont="1" applyFill="1" applyBorder="1" applyAlignment="1">
      <alignment horizontal="center" vertical="center"/>
    </xf>
    <xf numFmtId="38" fontId="53" fillId="33" borderId="0" xfId="49" applyFont="1" applyFill="1" applyBorder="1" applyAlignment="1">
      <alignment horizontal="center" vertical="center"/>
    </xf>
    <xf numFmtId="0" fontId="2" fillId="28" borderId="48" xfId="0" applyFont="1" applyFill="1" applyBorder="1" applyAlignment="1">
      <alignment horizontal="center" vertical="center" shrinkToFit="1"/>
    </xf>
    <xf numFmtId="0" fontId="2" fillId="28" borderId="19" xfId="0" applyFont="1" applyFill="1" applyBorder="1" applyAlignment="1">
      <alignment horizontal="center" vertical="center" shrinkToFit="1"/>
    </xf>
    <xf numFmtId="0" fontId="4" fillId="28" borderId="20" xfId="0" applyFont="1" applyFill="1" applyBorder="1" applyAlignment="1">
      <alignment horizontal="left" vertical="center" shrinkToFit="1"/>
    </xf>
    <xf numFmtId="0" fontId="4" fillId="28" borderId="25" xfId="0" applyFont="1" applyFill="1" applyBorder="1" applyAlignment="1">
      <alignment horizontal="left" vertical="center" shrinkToFit="1"/>
    </xf>
    <xf numFmtId="0" fontId="4" fillId="28" borderId="18" xfId="0" applyFont="1" applyFill="1" applyBorder="1" applyAlignment="1">
      <alignment horizontal="left" vertical="center" shrinkToFit="1"/>
    </xf>
    <xf numFmtId="0" fontId="2" fillId="28" borderId="60" xfId="0" applyFont="1" applyFill="1" applyBorder="1" applyAlignment="1">
      <alignment horizontal="center" vertical="center" shrinkToFit="1"/>
    </xf>
    <xf numFmtId="0" fontId="0" fillId="28" borderId="77" xfId="0" applyFill="1" applyBorder="1" applyAlignment="1">
      <alignment horizontal="center" vertical="center" shrinkToFit="1"/>
    </xf>
    <xf numFmtId="0" fontId="0" fillId="28" borderId="34" xfId="0" applyFill="1" applyBorder="1" applyAlignment="1">
      <alignment horizontal="center" vertical="center" shrinkToFit="1"/>
    </xf>
    <xf numFmtId="0" fontId="2" fillId="28" borderId="36" xfId="0" applyFont="1" applyFill="1" applyBorder="1" applyAlignment="1">
      <alignment horizontal="center" shrinkToFit="1"/>
    </xf>
    <xf numFmtId="0" fontId="2" fillId="28" borderId="0" xfId="0" applyFont="1" applyFill="1" applyBorder="1" applyAlignment="1">
      <alignment horizontal="center" shrinkToFit="1"/>
    </xf>
    <xf numFmtId="0" fontId="2" fillId="28" borderId="40" xfId="0" applyFont="1" applyFill="1" applyBorder="1" applyAlignment="1">
      <alignment horizontal="center" shrinkToFit="1"/>
    </xf>
    <xf numFmtId="0" fontId="8" fillId="28" borderId="36" xfId="0" applyFont="1" applyFill="1" applyBorder="1" applyAlignment="1">
      <alignment horizontal="left" vertical="top" shrinkToFit="1"/>
    </xf>
    <xf numFmtId="0" fontId="8" fillId="28" borderId="0" xfId="0" applyFont="1" applyFill="1" applyBorder="1" applyAlignment="1">
      <alignment horizontal="left" vertical="top" shrinkToFit="1"/>
    </xf>
    <xf numFmtId="0" fontId="8" fillId="28" borderId="40" xfId="0" applyFont="1" applyFill="1" applyBorder="1" applyAlignment="1">
      <alignment horizontal="left" vertical="top" shrinkToFit="1"/>
    </xf>
    <xf numFmtId="0" fontId="4" fillId="0" borderId="8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38" fontId="10" fillId="0" borderId="55" xfId="49" applyFont="1" applyBorder="1" applyAlignment="1">
      <alignment horizontal="right" vertical="center"/>
    </xf>
    <xf numFmtId="38" fontId="10" fillId="0" borderId="56" xfId="49" applyFont="1" applyBorder="1" applyAlignment="1">
      <alignment horizontal="right" vertical="center"/>
    </xf>
    <xf numFmtId="0" fontId="6" fillId="0" borderId="56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38" fontId="4" fillId="28" borderId="59" xfId="49" applyFont="1" applyFill="1" applyBorder="1" applyAlignment="1">
      <alignment horizontal="center" vertical="center" shrinkToFit="1"/>
    </xf>
    <xf numFmtId="38" fontId="4" fillId="28" borderId="42" xfId="49" applyFont="1" applyFill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28" borderId="0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28" borderId="25" xfId="0" applyFont="1" applyFill="1" applyBorder="1" applyAlignment="1">
      <alignment horizontal="center" vertical="center"/>
    </xf>
    <xf numFmtId="2" fontId="2" fillId="37" borderId="80" xfId="0" applyNumberFormat="1" applyFont="1" applyFill="1" applyBorder="1" applyAlignment="1">
      <alignment horizontal="center" vertical="center"/>
    </xf>
    <xf numFmtId="2" fontId="2" fillId="37" borderId="72" xfId="0" applyNumberFormat="1" applyFont="1" applyFill="1" applyBorder="1" applyAlignment="1">
      <alignment horizontal="center" vertical="center"/>
    </xf>
    <xf numFmtId="0" fontId="12" fillId="28" borderId="57" xfId="0" applyFont="1" applyFill="1" applyBorder="1" applyAlignment="1">
      <alignment horizontal="center" vertical="center"/>
    </xf>
    <xf numFmtId="0" fontId="47" fillId="28" borderId="60" xfId="0" applyFont="1" applyFill="1" applyBorder="1" applyAlignment="1">
      <alignment horizontal="left" vertical="center"/>
    </xf>
    <xf numFmtId="0" fontId="47" fillId="28" borderId="34" xfId="0" applyFont="1" applyFill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28" borderId="48" xfId="0" applyFont="1" applyFill="1" applyBorder="1" applyAlignment="1">
      <alignment horizontal="center" vertical="center"/>
    </xf>
    <xf numFmtId="0" fontId="2" fillId="28" borderId="58" xfId="0" applyFont="1" applyFill="1" applyBorder="1" applyAlignment="1">
      <alignment horizontal="center" vertical="center"/>
    </xf>
    <xf numFmtId="0" fontId="2" fillId="28" borderId="19" xfId="0" applyFont="1" applyFill="1" applyBorder="1" applyAlignment="1">
      <alignment horizontal="center" vertical="center"/>
    </xf>
    <xf numFmtId="38" fontId="10" fillId="0" borderId="48" xfId="49" applyFont="1" applyBorder="1" applyAlignment="1">
      <alignment horizontal="right" vertical="center"/>
    </xf>
    <xf numFmtId="38" fontId="10" fillId="0" borderId="58" xfId="49" applyFont="1" applyBorder="1" applyAlignment="1">
      <alignment horizontal="right" vertical="center"/>
    </xf>
    <xf numFmtId="49" fontId="2" fillId="38" borderId="48" xfId="0" applyNumberFormat="1" applyFont="1" applyFill="1" applyBorder="1" applyAlignment="1">
      <alignment horizontal="center" vertical="center"/>
    </xf>
    <xf numFmtId="49" fontId="2" fillId="38" borderId="58" xfId="0" applyNumberFormat="1" applyFont="1" applyFill="1" applyBorder="1" applyAlignment="1">
      <alignment horizontal="center" vertical="center"/>
    </xf>
    <xf numFmtId="49" fontId="2" fillId="38" borderId="12" xfId="0" applyNumberFormat="1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28" borderId="56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15" fillId="28" borderId="56" xfId="0" applyFont="1" applyFill="1" applyBorder="1" applyAlignment="1">
      <alignment horizontal="center" vertical="center"/>
    </xf>
    <xf numFmtId="0" fontId="15" fillId="28" borderId="13" xfId="0" applyFont="1" applyFill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15" fillId="28" borderId="55" xfId="0" applyFont="1" applyFill="1" applyBorder="1" applyAlignment="1">
      <alignment horizontal="right" vertical="center"/>
    </xf>
    <xf numFmtId="0" fontId="15" fillId="28" borderId="56" xfId="0" applyFont="1" applyFill="1" applyBorder="1" applyAlignment="1">
      <alignment horizontal="right" vertical="center"/>
    </xf>
    <xf numFmtId="0" fontId="15" fillId="28" borderId="74" xfId="0" applyFont="1" applyFill="1" applyBorder="1" applyAlignment="1">
      <alignment horizontal="right" vertical="center"/>
    </xf>
    <xf numFmtId="0" fontId="15" fillId="28" borderId="13" xfId="0" applyFont="1" applyFill="1" applyBorder="1" applyAlignment="1">
      <alignment horizontal="right" vertical="center"/>
    </xf>
    <xf numFmtId="38" fontId="46" fillId="0" borderId="14" xfId="49" applyFont="1" applyBorder="1" applyAlignment="1">
      <alignment horizontal="center" vertical="center"/>
    </xf>
    <xf numFmtId="0" fontId="47" fillId="28" borderId="48" xfId="0" applyFont="1" applyFill="1" applyBorder="1" applyAlignment="1">
      <alignment horizontal="center" vertical="center"/>
    </xf>
    <xf numFmtId="0" fontId="47" fillId="28" borderId="58" xfId="0" applyFont="1" applyFill="1" applyBorder="1" applyAlignment="1">
      <alignment horizontal="center" vertical="center"/>
    </xf>
    <xf numFmtId="0" fontId="47" fillId="28" borderId="12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38" fontId="10" fillId="0" borderId="60" xfId="49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182" fontId="2" fillId="0" borderId="58" xfId="0" applyNumberFormat="1" applyFont="1" applyBorder="1" applyAlignment="1">
      <alignment horizontal="center" vertical="center"/>
    </xf>
    <xf numFmtId="182" fontId="2" fillId="0" borderId="12" xfId="0" applyNumberFormat="1" applyFont="1" applyBorder="1" applyAlignment="1">
      <alignment horizontal="center" vertical="center"/>
    </xf>
    <xf numFmtId="38" fontId="10" fillId="0" borderId="60" xfId="49" applyFont="1" applyBorder="1" applyAlignment="1">
      <alignment horizontal="right" vertical="center"/>
    </xf>
    <xf numFmtId="38" fontId="10" fillId="0" borderId="77" xfId="49" applyFont="1" applyBorder="1" applyAlignment="1">
      <alignment horizontal="right" vertical="center"/>
    </xf>
    <xf numFmtId="0" fontId="8" fillId="0" borderId="54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5" fillId="28" borderId="60" xfId="0" applyFont="1" applyFill="1" applyBorder="1" applyAlignment="1">
      <alignment horizontal="center" vertical="center"/>
    </xf>
    <xf numFmtId="0" fontId="5" fillId="28" borderId="77" xfId="0" applyFont="1" applyFill="1" applyBorder="1" applyAlignment="1">
      <alignment horizontal="center" vertical="center"/>
    </xf>
    <xf numFmtId="0" fontId="5" fillId="28" borderId="73" xfId="0" applyFont="1" applyFill="1" applyBorder="1" applyAlignment="1">
      <alignment horizontal="center" vertical="center"/>
    </xf>
    <xf numFmtId="0" fontId="2" fillId="28" borderId="23" xfId="0" applyFont="1" applyFill="1" applyBorder="1" applyAlignment="1">
      <alignment horizontal="center" vertical="center" shrinkToFit="1"/>
    </xf>
    <xf numFmtId="0" fontId="2" fillId="28" borderId="76" xfId="0" applyFont="1" applyFill="1" applyBorder="1" applyAlignment="1">
      <alignment horizontal="center" vertical="center" shrinkToFit="1"/>
    </xf>
    <xf numFmtId="0" fontId="2" fillId="28" borderId="36" xfId="0" applyFont="1" applyFill="1" applyBorder="1" applyAlignment="1">
      <alignment vertical="center" shrinkToFit="1"/>
    </xf>
    <xf numFmtId="0" fontId="2" fillId="28" borderId="0" xfId="0" applyFont="1" applyFill="1" applyBorder="1" applyAlignment="1">
      <alignment vertical="center" shrinkToFit="1"/>
    </xf>
    <xf numFmtId="0" fontId="2" fillId="28" borderId="40" xfId="0" applyFont="1" applyFill="1" applyBorder="1" applyAlignment="1">
      <alignment vertical="center" shrinkToFit="1"/>
    </xf>
    <xf numFmtId="0" fontId="2" fillId="0" borderId="59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shrinkToFit="1"/>
    </xf>
    <xf numFmtId="0" fontId="2" fillId="28" borderId="34" xfId="0" applyFont="1" applyFill="1" applyBorder="1" applyAlignment="1">
      <alignment horizontal="center" vertical="center" shrinkToFit="1"/>
    </xf>
    <xf numFmtId="0" fontId="2" fillId="0" borderId="60" xfId="0" applyFont="1" applyFill="1" applyBorder="1" applyAlignment="1">
      <alignment horizontal="center" vertical="center" shrinkToFit="1"/>
    </xf>
    <xf numFmtId="0" fontId="2" fillId="0" borderId="34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83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8" fillId="0" borderId="82" xfId="0" applyFont="1" applyBorder="1" applyAlignment="1">
      <alignment horizontal="center" vertical="center" shrinkToFit="1"/>
    </xf>
    <xf numFmtId="0" fontId="2" fillId="28" borderId="22" xfId="0" applyFont="1" applyFill="1" applyBorder="1" applyAlignment="1">
      <alignment horizontal="center" vertical="center" shrinkToFit="1"/>
    </xf>
    <xf numFmtId="0" fontId="2" fillId="28" borderId="18" xfId="0" applyFont="1" applyFill="1" applyBorder="1" applyAlignment="1">
      <alignment horizontal="center" vertical="center" shrinkToFit="1"/>
    </xf>
    <xf numFmtId="38" fontId="4" fillId="0" borderId="59" xfId="49" applyFont="1" applyFill="1" applyBorder="1" applyAlignment="1">
      <alignment horizontal="left" vertical="center" shrinkToFit="1"/>
    </xf>
    <xf numFmtId="38" fontId="4" fillId="0" borderId="42" xfId="49" applyFont="1" applyFill="1" applyBorder="1" applyAlignment="1">
      <alignment horizontal="left" vertical="center" shrinkToFit="1"/>
    </xf>
    <xf numFmtId="38" fontId="4" fillId="33" borderId="43" xfId="49" applyFont="1" applyFill="1" applyBorder="1" applyAlignment="1">
      <alignment horizontal="center" vertical="center" shrinkToFit="1"/>
    </xf>
    <xf numFmtId="38" fontId="4" fillId="33" borderId="84" xfId="49" applyFont="1" applyFill="1" applyBorder="1" applyAlignment="1">
      <alignment horizontal="center" vertical="center" shrinkToFit="1"/>
    </xf>
    <xf numFmtId="38" fontId="4" fillId="0" borderId="48" xfId="49" applyFont="1" applyFill="1" applyBorder="1" applyAlignment="1">
      <alignment horizontal="center" vertical="center" shrinkToFit="1"/>
    </xf>
    <xf numFmtId="38" fontId="4" fillId="0" borderId="19" xfId="49" applyFont="1" applyFill="1" applyBorder="1" applyAlignment="1">
      <alignment horizontal="center" vertical="center" shrinkToFit="1"/>
    </xf>
    <xf numFmtId="0" fontId="22" fillId="34" borderId="39" xfId="0" applyFont="1" applyFill="1" applyBorder="1" applyAlignment="1">
      <alignment horizontal="center" vertical="center"/>
    </xf>
    <xf numFmtId="0" fontId="21" fillId="0" borderId="23" xfId="0" applyFont="1" applyBorder="1" applyAlignment="1">
      <alignment vertical="center"/>
    </xf>
    <xf numFmtId="0" fontId="22" fillId="0" borderId="40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38" fontId="22" fillId="34" borderId="17" xfId="49" applyFont="1" applyFill="1" applyBorder="1" applyAlignment="1">
      <alignment horizontal="center" vertical="center"/>
    </xf>
    <xf numFmtId="38" fontId="22" fillId="34" borderId="15" xfId="49" applyFont="1" applyFill="1" applyBorder="1" applyAlignment="1">
      <alignment horizontal="center" vertical="center"/>
    </xf>
    <xf numFmtId="38" fontId="14" fillId="0" borderId="10" xfId="49" applyFont="1" applyFill="1" applyBorder="1" applyAlignment="1">
      <alignment horizontal="center" vertical="center"/>
    </xf>
    <xf numFmtId="9" fontId="24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38" fontId="14" fillId="35" borderId="49" xfId="49" applyFont="1" applyFill="1" applyBorder="1" applyAlignment="1">
      <alignment horizontal="right" vertical="center"/>
    </xf>
    <xf numFmtId="38" fontId="14" fillId="35" borderId="53" xfId="49" applyFont="1" applyFill="1" applyBorder="1" applyAlignment="1">
      <alignment horizontal="right" vertical="center"/>
    </xf>
    <xf numFmtId="38" fontId="14" fillId="0" borderId="10" xfId="49" applyFont="1" applyFill="1" applyBorder="1" applyAlignment="1">
      <alignment horizontal="right" vertical="center"/>
    </xf>
    <xf numFmtId="38" fontId="14" fillId="0" borderId="46" xfId="49" applyFont="1" applyFill="1" applyBorder="1" applyAlignment="1">
      <alignment horizontal="right" vertical="center"/>
    </xf>
    <xf numFmtId="38" fontId="14" fillId="35" borderId="10" xfId="49" applyFont="1" applyFill="1" applyBorder="1" applyAlignment="1">
      <alignment horizontal="right" vertical="center"/>
    </xf>
    <xf numFmtId="38" fontId="14" fillId="35" borderId="46" xfId="49" applyFont="1" applyFill="1" applyBorder="1" applyAlignment="1">
      <alignment horizontal="right" vertical="center"/>
    </xf>
    <xf numFmtId="0" fontId="14" fillId="35" borderId="49" xfId="0" applyFont="1" applyFill="1" applyBorder="1" applyAlignment="1">
      <alignment horizontal="center" vertical="center"/>
    </xf>
    <xf numFmtId="0" fontId="29" fillId="35" borderId="22" xfId="0" applyFont="1" applyFill="1" applyBorder="1" applyAlignment="1">
      <alignment horizontal="center" vertical="center" wrapText="1"/>
    </xf>
    <xf numFmtId="0" fontId="29" fillId="35" borderId="25" xfId="0" applyFont="1" applyFill="1" applyBorder="1" applyAlignment="1">
      <alignment horizontal="center" vertical="center" wrapText="1"/>
    </xf>
    <xf numFmtId="0" fontId="23" fillId="35" borderId="48" xfId="0" applyFont="1" applyFill="1" applyBorder="1" applyAlignment="1">
      <alignment horizontal="left" vertical="center" wrapText="1"/>
    </xf>
    <xf numFmtId="0" fontId="23" fillId="35" borderId="58" xfId="0" applyFont="1" applyFill="1" applyBorder="1" applyAlignment="1">
      <alignment horizontal="left" vertical="center" wrapText="1"/>
    </xf>
    <xf numFmtId="0" fontId="22" fillId="35" borderId="57" xfId="0" applyFont="1" applyFill="1" applyBorder="1" applyAlignment="1">
      <alignment horizontal="left" vertical="center" wrapText="1"/>
    </xf>
    <xf numFmtId="0" fontId="22" fillId="35" borderId="76" xfId="0" applyFont="1" applyFill="1" applyBorder="1" applyAlignment="1">
      <alignment horizontal="left" vertical="center" wrapText="1"/>
    </xf>
    <xf numFmtId="0" fontId="23" fillId="35" borderId="55" xfId="0" applyFont="1" applyFill="1" applyBorder="1" applyAlignment="1">
      <alignment horizontal="left" vertical="center" wrapText="1"/>
    </xf>
    <xf numFmtId="0" fontId="23" fillId="35" borderId="56" xfId="0" applyFont="1" applyFill="1" applyBorder="1" applyAlignment="1">
      <alignment horizontal="left" vertical="center" wrapText="1"/>
    </xf>
    <xf numFmtId="0" fontId="32" fillId="34" borderId="54" xfId="0" applyFont="1" applyFill="1" applyBorder="1" applyAlignment="1">
      <alignment horizontal="center" vertical="center"/>
    </xf>
    <xf numFmtId="0" fontId="32" fillId="34" borderId="80" xfId="0" applyFont="1" applyFill="1" applyBorder="1" applyAlignment="1">
      <alignment horizontal="center" vertical="center"/>
    </xf>
    <xf numFmtId="38" fontId="14" fillId="35" borderId="11" xfId="49" applyFont="1" applyFill="1" applyBorder="1" applyAlignment="1">
      <alignment horizontal="right" vertical="center"/>
    </xf>
    <xf numFmtId="38" fontId="14" fillId="35" borderId="47" xfId="49" applyFont="1" applyFill="1" applyBorder="1" applyAlignment="1">
      <alignment horizontal="right" vertical="center"/>
    </xf>
    <xf numFmtId="0" fontId="23" fillId="0" borderId="6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22" fillId="0" borderId="35" xfId="0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38" fontId="40" fillId="0" borderId="48" xfId="0" applyNumberFormat="1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38" fontId="22" fillId="34" borderId="14" xfId="49" applyFont="1" applyFill="1" applyBorder="1" applyAlignment="1">
      <alignment horizontal="center" vertical="center"/>
    </xf>
    <xf numFmtId="0" fontId="23" fillId="35" borderId="13" xfId="0" applyFont="1" applyFill="1" applyBorder="1" applyAlignment="1">
      <alignment horizontal="right" vertical="center"/>
    </xf>
    <xf numFmtId="0" fontId="0" fillId="35" borderId="13" xfId="0" applyFill="1" applyBorder="1" applyAlignment="1">
      <alignment vertical="center"/>
    </xf>
    <xf numFmtId="0" fontId="14" fillId="35" borderId="47" xfId="0" applyFont="1" applyFill="1" applyBorder="1" applyAlignment="1">
      <alignment vertical="center"/>
    </xf>
    <xf numFmtId="0" fontId="23" fillId="0" borderId="74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14" fillId="35" borderId="46" xfId="0" applyFont="1" applyFill="1" applyBorder="1" applyAlignment="1">
      <alignment vertical="center"/>
    </xf>
    <xf numFmtId="0" fontId="14" fillId="0" borderId="46" xfId="0" applyFont="1" applyBorder="1" applyAlignment="1">
      <alignment vertical="center"/>
    </xf>
    <xf numFmtId="38" fontId="32" fillId="34" borderId="54" xfId="49" applyFont="1" applyFill="1" applyBorder="1" applyAlignment="1">
      <alignment horizontal="center" vertical="center"/>
    </xf>
    <xf numFmtId="38" fontId="32" fillId="34" borderId="80" xfId="49" applyFont="1" applyFill="1" applyBorder="1" applyAlignment="1">
      <alignment horizontal="center" vertical="center"/>
    </xf>
    <xf numFmtId="38" fontId="22" fillId="34" borderId="56" xfId="49" applyFont="1" applyFill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76" xfId="0" applyBorder="1" applyAlignment="1">
      <alignment vertical="center"/>
    </xf>
    <xf numFmtId="0" fontId="25" fillId="0" borderId="55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38" fontId="14" fillId="0" borderId="48" xfId="49" applyFont="1" applyFill="1" applyBorder="1" applyAlignment="1">
      <alignment horizontal="right" vertical="center"/>
    </xf>
    <xf numFmtId="38" fontId="14" fillId="0" borderId="19" xfId="49" applyFont="1" applyFill="1" applyBorder="1" applyAlignment="1">
      <alignment horizontal="right" vertical="center"/>
    </xf>
    <xf numFmtId="0" fontId="14" fillId="35" borderId="53" xfId="0" applyFont="1" applyFill="1" applyBorder="1" applyAlignment="1">
      <alignment vertical="center"/>
    </xf>
    <xf numFmtId="0" fontId="32" fillId="34" borderId="17" xfId="0" applyFont="1" applyFill="1" applyBorder="1" applyAlignment="1">
      <alignment horizontal="center" vertical="center"/>
    </xf>
    <xf numFmtId="0" fontId="32" fillId="34" borderId="15" xfId="0" applyFont="1" applyFill="1" applyBorder="1" applyAlignment="1">
      <alignment horizontal="center" vertical="center"/>
    </xf>
    <xf numFmtId="6" fontId="22" fillId="34" borderId="85" xfId="58" applyFont="1" applyFill="1" applyBorder="1" applyAlignment="1">
      <alignment horizontal="center" vertical="center"/>
    </xf>
    <xf numFmtId="6" fontId="22" fillId="34" borderId="28" xfId="58" applyFont="1" applyFill="1" applyBorder="1" applyAlignment="1">
      <alignment horizontal="center" vertical="center"/>
    </xf>
    <xf numFmtId="0" fontId="29" fillId="35" borderId="80" xfId="0" applyFont="1" applyFill="1" applyBorder="1" applyAlignment="1">
      <alignment horizontal="center" vertical="center"/>
    </xf>
    <xf numFmtId="6" fontId="22" fillId="34" borderId="38" xfId="58" applyFont="1" applyFill="1" applyBorder="1" applyAlignment="1">
      <alignment horizontal="center" vertical="center" wrapText="1"/>
    </xf>
    <xf numFmtId="6" fontId="22" fillId="34" borderId="39" xfId="58" applyFont="1" applyFill="1" applyBorder="1" applyAlignment="1">
      <alignment horizontal="center" vertical="center" wrapText="1"/>
    </xf>
    <xf numFmtId="0" fontId="23" fillId="35" borderId="55" xfId="0" applyFont="1" applyFill="1" applyBorder="1" applyAlignment="1">
      <alignment horizontal="center" vertical="center"/>
    </xf>
    <xf numFmtId="0" fontId="23" fillId="35" borderId="56" xfId="0" applyFont="1" applyFill="1" applyBorder="1" applyAlignment="1">
      <alignment horizontal="center" vertical="center"/>
    </xf>
    <xf numFmtId="0" fontId="23" fillId="35" borderId="48" xfId="0" applyFont="1" applyFill="1" applyBorder="1" applyAlignment="1">
      <alignment horizontal="center" vertical="center"/>
    </xf>
    <xf numFmtId="0" fontId="23" fillId="35" borderId="58" xfId="0" applyFont="1" applyFill="1" applyBorder="1" applyAlignment="1">
      <alignment horizontal="center" vertical="center"/>
    </xf>
    <xf numFmtId="0" fontId="23" fillId="35" borderId="25" xfId="0" applyFont="1" applyFill="1" applyBorder="1" applyAlignment="1">
      <alignment vertical="center"/>
    </xf>
    <xf numFmtId="0" fontId="23" fillId="35" borderId="18" xfId="0" applyFont="1" applyFill="1" applyBorder="1" applyAlignment="1">
      <alignment vertical="center"/>
    </xf>
    <xf numFmtId="0" fontId="26" fillId="35" borderId="57" xfId="0" applyFont="1" applyFill="1" applyBorder="1" applyAlignment="1">
      <alignment horizontal="left" vertical="center" wrapText="1"/>
    </xf>
    <xf numFmtId="0" fontId="26" fillId="35" borderId="76" xfId="0" applyFont="1" applyFill="1" applyBorder="1" applyAlignment="1">
      <alignment horizontal="left" vertical="center" wrapText="1"/>
    </xf>
    <xf numFmtId="0" fontId="23" fillId="35" borderId="19" xfId="0" applyFont="1" applyFill="1" applyBorder="1" applyAlignment="1">
      <alignment horizontal="center" vertical="center"/>
    </xf>
    <xf numFmtId="0" fontId="30" fillId="35" borderId="22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9" fillId="35" borderId="48" xfId="0" applyFont="1" applyFill="1" applyBorder="1" applyAlignment="1">
      <alignment horizontal="left" vertical="center"/>
    </xf>
    <xf numFmtId="0" fontId="29" fillId="35" borderId="58" xfId="0" applyFont="1" applyFill="1" applyBorder="1" applyAlignment="1">
      <alignment horizontal="left" vertical="center"/>
    </xf>
    <xf numFmtId="0" fontId="29" fillId="35" borderId="19" xfId="0" applyFont="1" applyFill="1" applyBorder="1" applyAlignment="1">
      <alignment horizontal="left" vertical="center"/>
    </xf>
    <xf numFmtId="0" fontId="22" fillId="35" borderId="13" xfId="0" applyFont="1" applyFill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6" fontId="22" fillId="34" borderId="41" xfId="58" applyFont="1" applyFill="1" applyBorder="1" applyAlignment="1">
      <alignment horizontal="center" vertical="center" wrapText="1"/>
    </xf>
    <xf numFmtId="0" fontId="23" fillId="35" borderId="25" xfId="0" applyFont="1" applyFill="1" applyBorder="1" applyAlignment="1">
      <alignment horizontal="left" vertical="center"/>
    </xf>
    <xf numFmtId="0" fontId="0" fillId="35" borderId="25" xfId="0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0" fontId="23" fillId="35" borderId="80" xfId="0" applyFont="1" applyFill="1" applyBorder="1" applyAlignment="1">
      <alignment horizontal="center" vertical="center"/>
    </xf>
    <xf numFmtId="38" fontId="41" fillId="0" borderId="48" xfId="0" applyNumberFormat="1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22" fillId="35" borderId="23" xfId="0" applyFont="1" applyFill="1" applyBorder="1" applyAlignment="1">
      <alignment horizontal="left" vertical="center"/>
    </xf>
    <xf numFmtId="0" fontId="22" fillId="35" borderId="22" xfId="0" applyFont="1" applyFill="1" applyBorder="1" applyAlignment="1">
      <alignment horizontal="center" vertical="center"/>
    </xf>
    <xf numFmtId="0" fontId="22" fillId="35" borderId="80" xfId="0" applyFont="1" applyFill="1" applyBorder="1" applyAlignment="1">
      <alignment horizontal="center" vertical="center"/>
    </xf>
    <xf numFmtId="0" fontId="22" fillId="35" borderId="42" xfId="0" applyFont="1" applyFill="1" applyBorder="1" applyAlignment="1">
      <alignment horizontal="center" vertical="center"/>
    </xf>
    <xf numFmtId="0" fontId="22" fillId="35" borderId="48" xfId="0" applyFont="1" applyFill="1" applyBorder="1" applyAlignment="1">
      <alignment horizontal="center" vertical="center"/>
    </xf>
    <xf numFmtId="0" fontId="0" fillId="35" borderId="58" xfId="0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0" fontId="28" fillId="0" borderId="36" xfId="0" applyFont="1" applyBorder="1" applyAlignment="1">
      <alignment horizontal="right" vertical="center" wrapText="1"/>
    </xf>
    <xf numFmtId="0" fontId="45" fillId="0" borderId="0" xfId="0" applyFont="1" applyAlignment="1">
      <alignment horizontal="right"/>
    </xf>
    <xf numFmtId="0" fontId="0" fillId="35" borderId="57" xfId="0" applyFont="1" applyFill="1" applyBorder="1" applyAlignment="1">
      <alignment horizontal="center" vertical="center"/>
    </xf>
    <xf numFmtId="0" fontId="0" fillId="35" borderId="76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14" fillId="0" borderId="23" xfId="0" applyFont="1" applyBorder="1" applyAlignment="1">
      <alignment/>
    </xf>
    <xf numFmtId="0" fontId="0" fillId="0" borderId="57" xfId="0" applyBorder="1" applyAlignment="1">
      <alignment/>
    </xf>
    <xf numFmtId="0" fontId="0" fillId="0" borderId="76" xfId="0" applyBorder="1" applyAlignment="1">
      <alignment/>
    </xf>
    <xf numFmtId="0" fontId="22" fillId="34" borderId="85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9" fillId="35" borderId="74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22" fillId="35" borderId="55" xfId="0" applyFont="1" applyFill="1" applyBorder="1" applyAlignment="1">
      <alignment horizontal="left" vertical="center"/>
    </xf>
    <xf numFmtId="0" fontId="0" fillId="35" borderId="56" xfId="0" applyFont="1" applyFill="1" applyBorder="1" applyAlignment="1">
      <alignment horizontal="left" vertical="center"/>
    </xf>
    <xf numFmtId="0" fontId="0" fillId="35" borderId="24" xfId="0" applyFont="1" applyFill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23" fillId="35" borderId="24" xfId="0" applyFont="1" applyFill="1" applyBorder="1" applyAlignment="1">
      <alignment horizontal="center" vertical="center"/>
    </xf>
    <xf numFmtId="0" fontId="23" fillId="35" borderId="22" xfId="0" applyFont="1" applyFill="1" applyBorder="1" applyAlignment="1">
      <alignment horizontal="center" vertical="center"/>
    </xf>
    <xf numFmtId="0" fontId="23" fillId="35" borderId="25" xfId="0" applyFont="1" applyFill="1" applyBorder="1" applyAlignment="1">
      <alignment horizontal="center" vertical="center"/>
    </xf>
    <xf numFmtId="0" fontId="23" fillId="35" borderId="18" xfId="0" applyFont="1" applyFill="1" applyBorder="1" applyAlignment="1">
      <alignment horizontal="center" vertical="center"/>
    </xf>
    <xf numFmtId="38" fontId="39" fillId="0" borderId="60" xfId="49" applyFont="1" applyFill="1" applyBorder="1" applyAlignment="1">
      <alignment horizontal="center" vertical="center"/>
    </xf>
    <xf numFmtId="38" fontId="39" fillId="0" borderId="34" xfId="49" applyFont="1" applyBorder="1" applyAlignment="1">
      <alignment horizontal="center" vertical="center"/>
    </xf>
    <xf numFmtId="0" fontId="42" fillId="35" borderId="59" xfId="0" applyFont="1" applyFill="1" applyBorder="1" applyAlignment="1">
      <alignment horizontal="center" vertical="center"/>
    </xf>
    <xf numFmtId="0" fontId="21" fillId="35" borderId="80" xfId="0" applyFont="1" applyFill="1" applyBorder="1" applyAlignment="1">
      <alignment horizontal="center" vertical="center"/>
    </xf>
    <xf numFmtId="0" fontId="21" fillId="35" borderId="42" xfId="0" applyFont="1" applyFill="1" applyBorder="1" applyAlignment="1">
      <alignment horizontal="center" vertical="center"/>
    </xf>
    <xf numFmtId="0" fontId="22" fillId="35" borderId="48" xfId="0" applyFont="1" applyFill="1" applyBorder="1" applyAlignment="1">
      <alignment vertical="center"/>
    </xf>
    <xf numFmtId="0" fontId="22" fillId="35" borderId="58" xfId="0" applyFont="1" applyFill="1" applyBorder="1" applyAlignment="1">
      <alignment vertical="center"/>
    </xf>
    <xf numFmtId="0" fontId="22" fillId="35" borderId="55" xfId="0" applyFont="1" applyFill="1" applyBorder="1" applyAlignment="1">
      <alignment vertical="center"/>
    </xf>
    <xf numFmtId="0" fontId="22" fillId="35" borderId="56" xfId="0" applyFont="1" applyFill="1" applyBorder="1" applyAlignment="1">
      <alignment vertical="center"/>
    </xf>
    <xf numFmtId="0" fontId="22" fillId="35" borderId="25" xfId="0" applyFont="1" applyFill="1" applyBorder="1" applyAlignment="1">
      <alignment horizontal="left" vertical="center"/>
    </xf>
    <xf numFmtId="38" fontId="22" fillId="0" borderId="0" xfId="49" applyFont="1" applyFill="1" applyBorder="1" applyAlignment="1">
      <alignment horizontal="center" vertical="center"/>
    </xf>
    <xf numFmtId="38" fontId="16" fillId="35" borderId="49" xfId="49" applyFont="1" applyFill="1" applyBorder="1" applyAlignment="1">
      <alignment horizontal="center" vertical="center"/>
    </xf>
    <xf numFmtId="38" fontId="16" fillId="35" borderId="53" xfId="49" applyFont="1" applyFill="1" applyBorder="1" applyAlignment="1">
      <alignment horizontal="center" vertical="center"/>
    </xf>
    <xf numFmtId="38" fontId="16" fillId="0" borderId="10" xfId="49" applyFont="1" applyFill="1" applyBorder="1" applyAlignment="1">
      <alignment horizontal="center" vertical="center"/>
    </xf>
    <xf numFmtId="38" fontId="16" fillId="0" borderId="46" xfId="49" applyFont="1" applyFill="1" applyBorder="1" applyAlignment="1">
      <alignment horizontal="center" vertical="center"/>
    </xf>
    <xf numFmtId="38" fontId="16" fillId="39" borderId="10" xfId="49" applyFont="1" applyFill="1" applyBorder="1" applyAlignment="1">
      <alignment horizontal="center" vertical="center"/>
    </xf>
    <xf numFmtId="38" fontId="16" fillId="35" borderId="46" xfId="49" applyFont="1" applyFill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2" fillId="35" borderId="60" xfId="0" applyFont="1" applyFill="1" applyBorder="1" applyAlignment="1">
      <alignment horizontal="center" vertical="center"/>
    </xf>
    <xf numFmtId="0" fontId="22" fillId="35" borderId="77" xfId="0" applyFont="1" applyFill="1" applyBorder="1" applyAlignment="1">
      <alignment horizontal="center" vertical="center"/>
    </xf>
    <xf numFmtId="0" fontId="22" fillId="35" borderId="34" xfId="0" applyFont="1" applyFill="1" applyBorder="1" applyAlignment="1">
      <alignment horizontal="center" vertical="center"/>
    </xf>
    <xf numFmtId="38" fontId="41" fillId="0" borderId="48" xfId="0" applyNumberFormat="1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38" fontId="16" fillId="35" borderId="11" xfId="49" applyFont="1" applyFill="1" applyBorder="1" applyAlignment="1">
      <alignment horizontal="center" vertical="center"/>
    </xf>
    <xf numFmtId="38" fontId="16" fillId="35" borderId="47" xfId="49" applyFont="1" applyFill="1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0" fontId="22" fillId="0" borderId="87" xfId="0" applyFont="1" applyBorder="1" applyAlignment="1">
      <alignment horizontal="center" vertical="center"/>
    </xf>
    <xf numFmtId="0" fontId="22" fillId="0" borderId="88" xfId="0" applyFont="1" applyBorder="1" applyAlignment="1">
      <alignment vertical="center"/>
    </xf>
    <xf numFmtId="0" fontId="48" fillId="0" borderId="17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51" fillId="0" borderId="78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49" fillId="0" borderId="89" xfId="0" applyFont="1" applyBorder="1" applyAlignment="1">
      <alignment horizontal="center"/>
    </xf>
    <xf numFmtId="0" fontId="22" fillId="0" borderId="90" xfId="0" applyFont="1" applyBorder="1" applyAlignment="1">
      <alignment/>
    </xf>
    <xf numFmtId="0" fontId="22" fillId="0" borderId="91" xfId="0" applyFont="1" applyBorder="1" applyAlignment="1">
      <alignment/>
    </xf>
    <xf numFmtId="0" fontId="22" fillId="0" borderId="75" xfId="0" applyFont="1" applyBorder="1" applyAlignment="1">
      <alignment vertical="center"/>
    </xf>
    <xf numFmtId="0" fontId="22" fillId="0" borderId="57" xfId="0" applyFont="1" applyBorder="1" applyAlignment="1">
      <alignment vertical="center"/>
    </xf>
    <xf numFmtId="0" fontId="22" fillId="0" borderId="76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35" xfId="0" applyFont="1" applyBorder="1" applyAlignment="1">
      <alignment vertical="center"/>
    </xf>
    <xf numFmtId="0" fontId="22" fillId="0" borderId="89" xfId="0" applyFont="1" applyBorder="1" applyAlignment="1">
      <alignment/>
    </xf>
    <xf numFmtId="0" fontId="22" fillId="0" borderId="92" xfId="0" applyFont="1" applyBorder="1" applyAlignment="1">
      <alignment/>
    </xf>
    <xf numFmtId="0" fontId="22" fillId="0" borderId="93" xfId="0" applyFont="1" applyBorder="1" applyAlignment="1">
      <alignment/>
    </xf>
    <xf numFmtId="0" fontId="22" fillId="0" borderId="94" xfId="0" applyFont="1" applyBorder="1" applyAlignment="1">
      <alignment/>
    </xf>
    <xf numFmtId="0" fontId="2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38" fontId="16" fillId="35" borderId="59" xfId="49" applyFont="1" applyFill="1" applyBorder="1" applyAlignment="1">
      <alignment horizontal="center" vertical="center"/>
    </xf>
    <xf numFmtId="38" fontId="16" fillId="35" borderId="80" xfId="49" applyFont="1" applyFill="1" applyBorder="1" applyAlignment="1">
      <alignment horizontal="center" vertical="center"/>
    </xf>
    <xf numFmtId="38" fontId="16" fillId="35" borderId="42" xfId="49" applyFont="1" applyFill="1" applyBorder="1" applyAlignment="1">
      <alignment horizontal="center" vertical="center"/>
    </xf>
    <xf numFmtId="38" fontId="16" fillId="0" borderId="48" xfId="49" applyFont="1" applyFill="1" applyBorder="1" applyAlignment="1">
      <alignment horizontal="center" vertical="center"/>
    </xf>
    <xf numFmtId="38" fontId="16" fillId="0" borderId="58" xfId="49" applyFont="1" applyFill="1" applyBorder="1" applyAlignment="1">
      <alignment horizontal="center" vertical="center"/>
    </xf>
    <xf numFmtId="38" fontId="16" fillId="0" borderId="19" xfId="49" applyFont="1" applyFill="1" applyBorder="1" applyAlignment="1">
      <alignment horizontal="center" vertical="center"/>
    </xf>
    <xf numFmtId="38" fontId="16" fillId="39" borderId="48" xfId="49" applyFont="1" applyFill="1" applyBorder="1" applyAlignment="1">
      <alignment horizontal="center" vertical="center"/>
    </xf>
    <xf numFmtId="38" fontId="16" fillId="39" borderId="58" xfId="49" applyFont="1" applyFill="1" applyBorder="1" applyAlignment="1">
      <alignment horizontal="center" vertical="center"/>
    </xf>
    <xf numFmtId="38" fontId="16" fillId="39" borderId="19" xfId="49" applyFont="1" applyFill="1" applyBorder="1" applyAlignment="1">
      <alignment horizontal="center" vertical="center"/>
    </xf>
    <xf numFmtId="38" fontId="16" fillId="35" borderId="60" xfId="49" applyFont="1" applyFill="1" applyBorder="1" applyAlignment="1">
      <alignment horizontal="center" vertical="center"/>
    </xf>
    <xf numFmtId="38" fontId="16" fillId="35" borderId="77" xfId="49" applyFont="1" applyFill="1" applyBorder="1" applyAlignment="1">
      <alignment horizontal="center" vertical="center"/>
    </xf>
    <xf numFmtId="38" fontId="16" fillId="35" borderId="34" xfId="49" applyFont="1" applyFill="1" applyBorder="1" applyAlignment="1">
      <alignment horizontal="center" vertical="center"/>
    </xf>
    <xf numFmtId="0" fontId="22" fillId="0" borderId="14" xfId="0" applyFont="1" applyBorder="1" applyAlignment="1">
      <alignment horizontal="right" wrapText="1"/>
    </xf>
    <xf numFmtId="0" fontId="0" fillId="0" borderId="14" xfId="0" applyBorder="1" applyAlignment="1">
      <alignment/>
    </xf>
    <xf numFmtId="6" fontId="22" fillId="34" borderId="28" xfId="58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G130"/>
  <sheetViews>
    <sheetView showZeros="0" tabSelected="1" zoomScale="87" zoomScaleNormal="87" zoomScalePageLayoutView="0" workbookViewId="0" topLeftCell="A1">
      <selection activeCell="B44" sqref="B44"/>
    </sheetView>
  </sheetViews>
  <sheetFormatPr defaultColWidth="9.00390625" defaultRowHeight="18" customHeight="1"/>
  <cols>
    <col min="1" max="1" width="9.00390625" style="5" customWidth="1"/>
    <col min="2" max="2" width="3.625" style="1" customWidth="1"/>
    <col min="3" max="3" width="7.75390625" style="5" customWidth="1"/>
    <col min="4" max="4" width="5.625" style="1" customWidth="1"/>
    <col min="5" max="5" width="8.125" style="1" customWidth="1"/>
    <col min="6" max="6" width="1.4921875" style="1" customWidth="1"/>
    <col min="7" max="7" width="6.625" style="1" customWidth="1"/>
    <col min="8" max="8" width="4.50390625" style="1" customWidth="1"/>
    <col min="9" max="9" width="9.00390625" style="5" customWidth="1"/>
    <col min="10" max="10" width="5.625" style="1" customWidth="1"/>
    <col min="11" max="11" width="8.125" style="1" customWidth="1"/>
    <col min="12" max="12" width="1.4921875" style="1" customWidth="1"/>
    <col min="13" max="13" width="7.00390625" style="1" customWidth="1"/>
    <col min="14" max="14" width="3.625" style="1" customWidth="1"/>
    <col min="15" max="15" width="4.125" style="1" customWidth="1"/>
    <col min="16" max="16" width="3.625" style="5" customWidth="1"/>
    <col min="17" max="17" width="5.625" style="1" customWidth="1"/>
    <col min="18" max="18" width="8.125" style="1" customWidth="1"/>
    <col min="19" max="19" width="1.4921875" style="1" customWidth="1"/>
    <col min="20" max="20" width="6.625" style="1" customWidth="1"/>
    <col min="21" max="22" width="5.625" style="24" customWidth="1"/>
    <col min="23" max="24" width="6.625" style="24" customWidth="1"/>
    <col min="25" max="25" width="6.625" style="1" customWidth="1"/>
    <col min="26" max="26" width="7.625" style="1" hidden="1" customWidth="1"/>
    <col min="27" max="27" width="6.625" style="1" hidden="1" customWidth="1"/>
    <col min="28" max="28" width="7.625" style="1" hidden="1" customWidth="1"/>
    <col min="29" max="29" width="8.00390625" style="1" hidden="1" customWidth="1"/>
    <col min="30" max="30" width="7.625" style="1" hidden="1" customWidth="1"/>
    <col min="31" max="31" width="6.625" style="1" hidden="1" customWidth="1"/>
    <col min="32" max="56" width="0" style="1" hidden="1" customWidth="1"/>
    <col min="57" max="57" width="3.25390625" style="1" hidden="1" customWidth="1"/>
    <col min="58" max="58" width="5.75390625" style="1" hidden="1" customWidth="1"/>
    <col min="59" max="59" width="0.875" style="1" hidden="1" customWidth="1"/>
    <col min="60" max="16384" width="9.00390625" style="1" customWidth="1"/>
  </cols>
  <sheetData>
    <row r="2" spans="1:22" ht="18" customHeight="1">
      <c r="A2" s="411"/>
      <c r="B2" s="28"/>
      <c r="C2" s="34"/>
      <c r="R2" s="186"/>
      <c r="T2" s="5"/>
      <c r="U2" s="33"/>
      <c r="V2" s="181" t="s">
        <v>136</v>
      </c>
    </row>
    <row r="3" spans="1:24" ht="24">
      <c r="A3" s="411"/>
      <c r="B3" s="569" t="s">
        <v>35</v>
      </c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27"/>
      <c r="V3" s="182"/>
      <c r="W3" s="25"/>
      <c r="X3" s="25"/>
    </row>
    <row r="4" spans="1:24" ht="4.5" customHeight="1">
      <c r="A4" s="411"/>
      <c r="D4" s="7"/>
      <c r="E4" s="7"/>
      <c r="F4" s="7"/>
      <c r="G4" s="7"/>
      <c r="H4" s="7"/>
      <c r="I4" s="8"/>
      <c r="J4" s="7"/>
      <c r="K4" s="7"/>
      <c r="L4" s="7"/>
      <c r="M4" s="7"/>
      <c r="N4" s="7"/>
      <c r="O4" s="7"/>
      <c r="P4" s="8"/>
      <c r="Q4" s="7"/>
      <c r="R4" s="7"/>
      <c r="S4" s="7"/>
      <c r="T4" s="7"/>
      <c r="U4" s="27"/>
      <c r="V4" s="27"/>
      <c r="W4" s="26"/>
      <c r="X4" s="26"/>
    </row>
    <row r="5" spans="1:24" ht="21.75" customHeight="1">
      <c r="A5" s="371"/>
      <c r="B5" s="573" t="s">
        <v>33</v>
      </c>
      <c r="C5" s="574"/>
      <c r="D5" s="18" t="s">
        <v>32</v>
      </c>
      <c r="E5" s="570"/>
      <c r="F5" s="570"/>
      <c r="G5" s="570"/>
      <c r="H5" s="570"/>
      <c r="I5" s="570"/>
      <c r="J5" s="570"/>
      <c r="K5" s="21"/>
      <c r="L5" s="577" t="s">
        <v>106</v>
      </c>
      <c r="M5" s="578"/>
      <c r="N5" s="587"/>
      <c r="O5" s="588"/>
      <c r="P5" s="542" t="s">
        <v>126</v>
      </c>
      <c r="Q5" s="583"/>
      <c r="R5" s="581" t="str">
        <f>IF(V3=0,"日( 　",IF(V3=1,"日( 日",IF(V3=2,"日( 月",IF(V3=3,"日( 火",IF(V3=4,"日( 水",IF(V3=5,"日( 木",IF(V3=6,"日( 金",IF(V3=7,"日( 土"))))))))</f>
        <v>日( 　</v>
      </c>
      <c r="S5" s="536" t="s">
        <v>407</v>
      </c>
      <c r="T5" s="571" t="s">
        <v>124</v>
      </c>
      <c r="U5" s="187" t="s">
        <v>442</v>
      </c>
      <c r="V5" s="188" t="s">
        <v>446</v>
      </c>
      <c r="W5" s="27"/>
      <c r="X5" s="27"/>
    </row>
    <row r="6" spans="1:24" ht="21.75" customHeight="1">
      <c r="A6" s="372"/>
      <c r="B6" s="575"/>
      <c r="C6" s="576"/>
      <c r="D6" s="18" t="s">
        <v>30</v>
      </c>
      <c r="E6" s="544"/>
      <c r="F6" s="544"/>
      <c r="G6" s="544"/>
      <c r="H6" s="544"/>
      <c r="I6" s="544"/>
      <c r="J6" s="544"/>
      <c r="K6" s="443" t="s">
        <v>112</v>
      </c>
      <c r="L6" s="579"/>
      <c r="M6" s="580"/>
      <c r="N6" s="589"/>
      <c r="O6" s="590"/>
      <c r="P6" s="543"/>
      <c r="Q6" s="584"/>
      <c r="R6" s="582"/>
      <c r="S6" s="537"/>
      <c r="T6" s="572"/>
      <c r="U6" s="187" t="s">
        <v>443</v>
      </c>
      <c r="V6" s="188" t="s">
        <v>447</v>
      </c>
      <c r="W6" s="27"/>
      <c r="X6" s="27"/>
    </row>
    <row r="7" spans="1:24" ht="21.75" customHeight="1">
      <c r="A7" s="372"/>
      <c r="B7" s="17" t="s">
        <v>1</v>
      </c>
      <c r="C7" s="433"/>
      <c r="D7" s="19" t="s">
        <v>31</v>
      </c>
      <c r="E7" s="547"/>
      <c r="F7" s="547"/>
      <c r="G7" s="547"/>
      <c r="H7" s="32" t="s">
        <v>111</v>
      </c>
      <c r="I7" s="547"/>
      <c r="J7" s="547"/>
      <c r="K7" s="22" t="s">
        <v>112</v>
      </c>
      <c r="L7" s="603" t="s">
        <v>115</v>
      </c>
      <c r="M7" s="604"/>
      <c r="N7" s="314" t="s">
        <v>109</v>
      </c>
      <c r="O7" s="548">
        <f>IF(V11=0,0,IF(V11=1,3.3,IF(V11=2,3.3,IF(V11=3,3.3,IF(V11=4,8,IF(V11=5,16,IF(V11=6,24)))))))</f>
        <v>0</v>
      </c>
      <c r="P7" s="549"/>
      <c r="Q7" s="534">
        <f>TRUNC((+D11*O7),0)</f>
        <v>0</v>
      </c>
      <c r="R7" s="535"/>
      <c r="S7" s="535"/>
      <c r="T7" s="14" t="s">
        <v>110</v>
      </c>
      <c r="U7" s="187" t="s">
        <v>444</v>
      </c>
      <c r="V7" s="188" t="s">
        <v>448</v>
      </c>
      <c r="W7" s="27"/>
      <c r="X7" s="28"/>
    </row>
    <row r="8" spans="1:24" ht="21.75" customHeight="1">
      <c r="A8" s="372"/>
      <c r="B8" s="585" t="s">
        <v>114</v>
      </c>
      <c r="C8" s="586"/>
      <c r="D8" s="20" t="s">
        <v>30</v>
      </c>
      <c r="E8" s="550"/>
      <c r="F8" s="550"/>
      <c r="G8" s="550"/>
      <c r="H8" s="550"/>
      <c r="I8" s="550"/>
      <c r="J8" s="550"/>
      <c r="K8" s="410" t="s">
        <v>112</v>
      </c>
      <c r="L8" s="545" t="s">
        <v>663</v>
      </c>
      <c r="M8" s="546"/>
      <c r="N8" s="447" t="s">
        <v>109</v>
      </c>
      <c r="O8" s="599">
        <v>0.2</v>
      </c>
      <c r="P8" s="600"/>
      <c r="Q8" s="558">
        <f>TRUNC((+D11*O8),0)</f>
        <v>0</v>
      </c>
      <c r="R8" s="559"/>
      <c r="S8" s="559"/>
      <c r="T8" s="15" t="s">
        <v>110</v>
      </c>
      <c r="U8" s="187" t="s">
        <v>445</v>
      </c>
      <c r="V8" s="188" t="s">
        <v>449</v>
      </c>
      <c r="W8" s="27"/>
      <c r="X8" s="28"/>
    </row>
    <row r="9" spans="1:24" ht="21.75" customHeight="1">
      <c r="A9" s="372"/>
      <c r="B9" s="567" t="s">
        <v>28</v>
      </c>
      <c r="C9" s="568"/>
      <c r="D9" s="19" t="s">
        <v>31</v>
      </c>
      <c r="E9" s="547"/>
      <c r="F9" s="547"/>
      <c r="G9" s="547"/>
      <c r="H9" s="32" t="s">
        <v>111</v>
      </c>
      <c r="I9" s="547"/>
      <c r="J9" s="547"/>
      <c r="K9" s="22" t="s">
        <v>112</v>
      </c>
      <c r="L9" s="563" t="s">
        <v>116</v>
      </c>
      <c r="M9" s="564"/>
      <c r="N9" s="560" t="s">
        <v>661</v>
      </c>
      <c r="O9" s="561"/>
      <c r="P9" s="562"/>
      <c r="Q9" s="558">
        <f>ROUND(IF(Q7=0,0,(+Q7+Q8)*0.1),0)</f>
        <v>0</v>
      </c>
      <c r="R9" s="559"/>
      <c r="S9" s="559"/>
      <c r="T9" s="15" t="s">
        <v>110</v>
      </c>
      <c r="U9" s="187"/>
      <c r="V9" s="188"/>
      <c r="W9" s="27"/>
      <c r="X9" s="28"/>
    </row>
    <row r="10" spans="1:24" ht="21.75" customHeight="1">
      <c r="A10" s="371"/>
      <c r="B10" s="565" t="s">
        <v>29</v>
      </c>
      <c r="C10" s="566"/>
      <c r="D10" s="555"/>
      <c r="E10" s="556"/>
      <c r="F10" s="556"/>
      <c r="G10" s="556"/>
      <c r="H10" s="556"/>
      <c r="I10" s="556"/>
      <c r="J10" s="556"/>
      <c r="K10" s="557"/>
      <c r="L10" s="563" t="s">
        <v>107</v>
      </c>
      <c r="M10" s="564"/>
      <c r="N10" s="592" t="s">
        <v>541</v>
      </c>
      <c r="O10" s="593"/>
      <c r="P10" s="594"/>
      <c r="Q10" s="558">
        <f>SUM(IF(Q7=0,0,Q7:Q9))</f>
        <v>0</v>
      </c>
      <c r="R10" s="559"/>
      <c r="S10" s="559"/>
      <c r="T10" s="15" t="s">
        <v>110</v>
      </c>
      <c r="U10" s="33"/>
      <c r="V10" s="181" t="s">
        <v>125</v>
      </c>
      <c r="W10" s="27"/>
      <c r="X10" s="28"/>
    </row>
    <row r="11" spans="2:29" ht="21.75" customHeight="1">
      <c r="B11" s="553" t="s">
        <v>113</v>
      </c>
      <c r="C11" s="554"/>
      <c r="D11" s="601">
        <f>+SUM(E14:E41)+SUM(K14:K41)+SUM(R14:R29)</f>
        <v>0</v>
      </c>
      <c r="E11" s="602"/>
      <c r="F11" s="602"/>
      <c r="G11" s="311" t="s">
        <v>123</v>
      </c>
      <c r="H11" s="553" t="s">
        <v>125</v>
      </c>
      <c r="I11" s="554"/>
      <c r="J11" s="597">
        <f>IF(V11=1,"Ｂ４",IF(V11=2,"A4",IF(V11=3,"Ｂ５",IF(V11=4,"Ｂ３",IF(V11=5,"Ｂ２",IF(V11=6,"Ｂ１",IF(V11=7,"厚手",0)))))))</f>
        <v>0</v>
      </c>
      <c r="K11" s="598"/>
      <c r="L11" s="595" t="s">
        <v>108</v>
      </c>
      <c r="M11" s="596"/>
      <c r="N11" s="605" t="s">
        <v>0</v>
      </c>
      <c r="O11" s="606"/>
      <c r="P11" s="606"/>
      <c r="Q11" s="606"/>
      <c r="R11" s="607"/>
      <c r="S11" s="551" t="s">
        <v>542</v>
      </c>
      <c r="T11" s="552"/>
      <c r="U11" s="27"/>
      <c r="V11" s="182"/>
      <c r="W11" s="27"/>
      <c r="X11" s="29"/>
      <c r="AA11" s="362"/>
      <c r="AB11" s="362"/>
      <c r="AC11" s="362"/>
    </row>
    <row r="12" spans="2:29" ht="12" customHeight="1">
      <c r="B12" s="9"/>
      <c r="C12" s="310"/>
      <c r="D12" s="312">
        <f>IF(+$R$31+$R$32&gt;0,"(",0)</f>
        <v>0</v>
      </c>
      <c r="E12" s="591">
        <f>IF(+$R$32&gt;0,+$D$11+$R$32,0)</f>
        <v>0</v>
      </c>
      <c r="F12" s="591"/>
      <c r="G12" s="313">
        <f>IF(+$R$31+$R$32&gt;0,")",0)</f>
        <v>0</v>
      </c>
      <c r="H12" s="9"/>
      <c r="I12" s="10"/>
      <c r="J12" s="9"/>
      <c r="K12" s="9"/>
      <c r="L12" s="9"/>
      <c r="M12" s="9"/>
      <c r="N12" s="9"/>
      <c r="O12" s="9"/>
      <c r="P12" s="10"/>
      <c r="Q12" s="9"/>
      <c r="R12" s="9"/>
      <c r="S12" s="9"/>
      <c r="T12" s="9"/>
      <c r="U12" s="27"/>
      <c r="V12" s="27">
        <v>0</v>
      </c>
      <c r="W12" s="26"/>
      <c r="X12" s="26"/>
      <c r="AA12" s="366"/>
      <c r="AB12" s="367"/>
      <c r="AC12" s="366"/>
    </row>
    <row r="13" spans="2:57" ht="18.75" customHeight="1">
      <c r="B13" s="13" t="s">
        <v>1</v>
      </c>
      <c r="C13" s="11" t="s">
        <v>2</v>
      </c>
      <c r="D13" s="12" t="s">
        <v>3</v>
      </c>
      <c r="E13" s="12" t="s">
        <v>4</v>
      </c>
      <c r="F13" s="532" t="s">
        <v>27</v>
      </c>
      <c r="G13" s="533"/>
      <c r="H13" s="13" t="s">
        <v>1</v>
      </c>
      <c r="I13" s="11" t="s">
        <v>2</v>
      </c>
      <c r="J13" s="12" t="s">
        <v>3</v>
      </c>
      <c r="K13" s="12" t="s">
        <v>4</v>
      </c>
      <c r="L13" s="532" t="s">
        <v>27</v>
      </c>
      <c r="M13" s="533"/>
      <c r="N13" s="13" t="s">
        <v>1</v>
      </c>
      <c r="O13" s="16"/>
      <c r="P13" s="11" t="s">
        <v>2</v>
      </c>
      <c r="Q13" s="12" t="s">
        <v>3</v>
      </c>
      <c r="R13" s="12" t="s">
        <v>4</v>
      </c>
      <c r="S13" s="532" t="s">
        <v>27</v>
      </c>
      <c r="T13" s="533"/>
      <c r="U13" s="184" t="s">
        <v>434</v>
      </c>
      <c r="V13" s="185" t="s">
        <v>406</v>
      </c>
      <c r="W13" s="30"/>
      <c r="X13" s="30"/>
      <c r="Z13" s="1" t="s">
        <v>526</v>
      </c>
      <c r="AA13" s="368"/>
      <c r="AB13" s="369"/>
      <c r="AC13" s="368"/>
      <c r="AH13" s="368"/>
      <c r="AI13" s="369"/>
      <c r="AJ13" s="368"/>
      <c r="AO13" s="368"/>
      <c r="AP13" s="369"/>
      <c r="AQ13" s="368"/>
      <c r="AV13" s="368"/>
      <c r="AW13" s="369"/>
      <c r="AX13" s="368"/>
      <c r="BB13" s="1" t="s">
        <v>618</v>
      </c>
      <c r="BC13" s="368"/>
      <c r="BD13" s="369"/>
      <c r="BE13" s="368"/>
    </row>
    <row r="14" spans="2:59" ht="19.5" customHeight="1">
      <c r="B14" s="373" t="s">
        <v>135</v>
      </c>
      <c r="C14" s="374" t="s">
        <v>5</v>
      </c>
      <c r="D14" s="375">
        <v>4650</v>
      </c>
      <c r="E14" s="434"/>
      <c r="F14" s="538"/>
      <c r="G14" s="539"/>
      <c r="H14" s="376" t="s">
        <v>37</v>
      </c>
      <c r="I14" s="377" t="s">
        <v>57</v>
      </c>
      <c r="J14" s="378">
        <v>11760</v>
      </c>
      <c r="K14" s="434"/>
      <c r="L14" s="486"/>
      <c r="M14" s="487"/>
      <c r="N14" s="376" t="s">
        <v>655</v>
      </c>
      <c r="O14" s="498" t="s">
        <v>656</v>
      </c>
      <c r="P14" s="499">
        <v>2880</v>
      </c>
      <c r="Q14" s="380">
        <v>2530</v>
      </c>
      <c r="R14" s="435"/>
      <c r="S14" s="486"/>
      <c r="T14" s="487"/>
      <c r="U14" s="184" t="s">
        <v>435</v>
      </c>
      <c r="V14" s="185" t="s">
        <v>437</v>
      </c>
      <c r="W14" s="150">
        <f aca="true" t="shared" si="0" ref="W14:W19">IF(+K14&gt;0,1,0)</f>
        <v>0</v>
      </c>
      <c r="X14" s="150">
        <f aca="true" t="shared" si="1" ref="X14:X29">IF(+R14&gt;0,1,0)</f>
        <v>0</v>
      </c>
      <c r="Z14" s="258" t="s">
        <v>5</v>
      </c>
      <c r="AA14" s="364"/>
      <c r="AB14" s="430" t="s">
        <v>57</v>
      </c>
      <c r="AC14" s="364"/>
      <c r="AD14" s="432" t="s">
        <v>62</v>
      </c>
      <c r="AE14" s="259"/>
      <c r="AG14" s="254"/>
      <c r="AH14" s="364"/>
      <c r="AI14" s="365"/>
      <c r="AJ14" s="364"/>
      <c r="AK14" s="256"/>
      <c r="AL14" s="259"/>
      <c r="AN14" s="254"/>
      <c r="AO14" s="364"/>
      <c r="AP14" s="365"/>
      <c r="AQ14" s="364"/>
      <c r="AR14" s="256"/>
      <c r="AS14" s="259"/>
      <c r="AU14" s="254"/>
      <c r="AV14" s="364"/>
      <c r="AW14" s="365"/>
      <c r="AX14" s="364"/>
      <c r="AY14" s="256"/>
      <c r="AZ14" s="259"/>
      <c r="BB14" s="258" t="s">
        <v>5</v>
      </c>
      <c r="BC14" s="364"/>
      <c r="BD14" s="430" t="s">
        <v>57</v>
      </c>
      <c r="BE14" s="364"/>
      <c r="BF14" s="432" t="s">
        <v>62</v>
      </c>
      <c r="BG14" s="259"/>
    </row>
    <row r="15" spans="2:59" ht="19.5" customHeight="1">
      <c r="B15" s="381" t="s">
        <v>11</v>
      </c>
      <c r="C15" s="382" t="s">
        <v>68</v>
      </c>
      <c r="D15" s="383">
        <v>5020</v>
      </c>
      <c r="E15" s="434"/>
      <c r="F15" s="490"/>
      <c r="G15" s="491"/>
      <c r="H15" s="384" t="s">
        <v>38</v>
      </c>
      <c r="I15" s="385" t="s">
        <v>58</v>
      </c>
      <c r="J15" s="386">
        <v>6320</v>
      </c>
      <c r="K15" s="434"/>
      <c r="L15" s="518"/>
      <c r="M15" s="519"/>
      <c r="N15" s="384" t="s">
        <v>657</v>
      </c>
      <c r="O15" s="471" t="s">
        <v>658</v>
      </c>
      <c r="P15" s="472">
        <v>520</v>
      </c>
      <c r="Q15" s="386">
        <v>470</v>
      </c>
      <c r="R15" s="436"/>
      <c r="S15" s="518"/>
      <c r="T15" s="519"/>
      <c r="U15" s="184" t="s">
        <v>609</v>
      </c>
      <c r="V15" s="185" t="s">
        <v>613</v>
      </c>
      <c r="W15" s="151">
        <f t="shared" si="0"/>
        <v>0</v>
      </c>
      <c r="X15" s="151">
        <f t="shared" si="1"/>
        <v>0</v>
      </c>
      <c r="Z15" s="258" t="s">
        <v>68</v>
      </c>
      <c r="AA15" s="259"/>
      <c r="AB15" s="428" t="s">
        <v>58</v>
      </c>
      <c r="AC15" s="259"/>
      <c r="AD15" s="432" t="s">
        <v>63</v>
      </c>
      <c r="AE15" s="259"/>
      <c r="AG15" s="254"/>
      <c r="AH15" s="259"/>
      <c r="AI15" s="255"/>
      <c r="AJ15" s="259"/>
      <c r="AK15" s="256"/>
      <c r="AL15" s="259"/>
      <c r="AN15" s="254"/>
      <c r="AO15" s="259"/>
      <c r="AP15" s="255"/>
      <c r="AQ15" s="259"/>
      <c r="AR15" s="256"/>
      <c r="AS15" s="259"/>
      <c r="AU15" s="254"/>
      <c r="AV15" s="259"/>
      <c r="AW15" s="255"/>
      <c r="AX15" s="259"/>
      <c r="AY15" s="256"/>
      <c r="AZ15" s="259"/>
      <c r="BB15" s="258" t="s">
        <v>68</v>
      </c>
      <c r="BC15" s="259"/>
      <c r="BD15" s="428" t="s">
        <v>58</v>
      </c>
      <c r="BE15" s="259"/>
      <c r="BF15" s="432" t="s">
        <v>63</v>
      </c>
      <c r="BG15" s="259"/>
    </row>
    <row r="16" spans="2:59" ht="19.5" customHeight="1">
      <c r="B16" s="381" t="s">
        <v>12</v>
      </c>
      <c r="C16" s="382" t="s">
        <v>117</v>
      </c>
      <c r="D16" s="383">
        <v>4630</v>
      </c>
      <c r="E16" s="434"/>
      <c r="F16" s="490"/>
      <c r="G16" s="491"/>
      <c r="H16" s="384" t="s">
        <v>120</v>
      </c>
      <c r="I16" s="388" t="s">
        <v>664</v>
      </c>
      <c r="J16" s="386">
        <v>3280</v>
      </c>
      <c r="K16" s="434"/>
      <c r="L16" s="518"/>
      <c r="M16" s="519"/>
      <c r="N16" s="387" t="s">
        <v>628</v>
      </c>
      <c r="O16" s="540" t="s">
        <v>629</v>
      </c>
      <c r="P16" s="541"/>
      <c r="Q16" s="408">
        <v>670</v>
      </c>
      <c r="R16" s="436"/>
      <c r="S16" s="518"/>
      <c r="T16" s="519"/>
      <c r="U16" s="184" t="s">
        <v>610</v>
      </c>
      <c r="V16" s="185" t="s">
        <v>438</v>
      </c>
      <c r="W16" s="151">
        <f t="shared" si="0"/>
        <v>0</v>
      </c>
      <c r="X16" s="151">
        <f t="shared" si="1"/>
        <v>0</v>
      </c>
      <c r="Z16" s="258" t="s">
        <v>6</v>
      </c>
      <c r="AA16" s="259"/>
      <c r="AB16" s="431" t="s">
        <v>121</v>
      </c>
      <c r="AC16" s="259"/>
      <c r="AD16" s="432" t="s">
        <v>78</v>
      </c>
      <c r="AE16" s="259"/>
      <c r="AG16" s="254"/>
      <c r="AH16" s="259"/>
      <c r="AI16" s="257"/>
      <c r="AJ16" s="259"/>
      <c r="AK16" s="6"/>
      <c r="AL16" s="259"/>
      <c r="AN16" s="254"/>
      <c r="AO16" s="259"/>
      <c r="AP16" s="257"/>
      <c r="AQ16" s="259"/>
      <c r="AR16" s="6"/>
      <c r="AS16" s="259"/>
      <c r="AU16" s="254"/>
      <c r="AV16" s="259"/>
      <c r="AW16" s="257"/>
      <c r="AX16" s="259"/>
      <c r="AY16" s="6"/>
      <c r="AZ16" s="259"/>
      <c r="BB16" s="258" t="s">
        <v>6</v>
      </c>
      <c r="BC16" s="259"/>
      <c r="BD16" s="431" t="s">
        <v>121</v>
      </c>
      <c r="BE16" s="259"/>
      <c r="BF16" s="432" t="s">
        <v>78</v>
      </c>
      <c r="BG16" s="259"/>
    </row>
    <row r="17" spans="2:59" ht="19.5" customHeight="1">
      <c r="B17" s="381" t="s">
        <v>13</v>
      </c>
      <c r="C17" s="382" t="s">
        <v>95</v>
      </c>
      <c r="D17" s="383">
        <v>3120</v>
      </c>
      <c r="E17" s="434"/>
      <c r="F17" s="490"/>
      <c r="G17" s="491"/>
      <c r="H17" s="384" t="s">
        <v>39</v>
      </c>
      <c r="I17" s="388" t="s">
        <v>75</v>
      </c>
      <c r="J17" s="386">
        <v>2030</v>
      </c>
      <c r="K17" s="434"/>
      <c r="L17" s="518"/>
      <c r="M17" s="519"/>
      <c r="N17" s="384" t="s">
        <v>630</v>
      </c>
      <c r="O17" s="471" t="s">
        <v>631</v>
      </c>
      <c r="P17" s="472"/>
      <c r="Q17" s="386">
        <v>1450</v>
      </c>
      <c r="R17" s="436"/>
      <c r="S17" s="518"/>
      <c r="T17" s="519"/>
      <c r="U17" s="184" t="s">
        <v>611</v>
      </c>
      <c r="V17" s="185" t="s">
        <v>439</v>
      </c>
      <c r="W17" s="151">
        <f t="shared" si="0"/>
        <v>0</v>
      </c>
      <c r="X17" s="151">
        <f t="shared" si="1"/>
        <v>0</v>
      </c>
      <c r="Z17" s="258" t="s">
        <v>117</v>
      </c>
      <c r="AA17" s="259"/>
      <c r="AB17" s="428" t="s">
        <v>660</v>
      </c>
      <c r="AC17" s="259"/>
      <c r="AD17" s="432" t="s">
        <v>79</v>
      </c>
      <c r="AE17" s="259"/>
      <c r="AG17" s="254"/>
      <c r="AH17" s="259"/>
      <c r="AI17" s="255"/>
      <c r="AJ17" s="259"/>
      <c r="AK17" s="6"/>
      <c r="AL17" s="259"/>
      <c r="AN17" s="254"/>
      <c r="AO17" s="259"/>
      <c r="AP17" s="255"/>
      <c r="AQ17" s="259"/>
      <c r="AR17" s="6"/>
      <c r="AS17" s="259"/>
      <c r="AU17" s="254"/>
      <c r="AV17" s="259"/>
      <c r="AW17" s="255"/>
      <c r="AX17" s="259"/>
      <c r="AY17" s="6"/>
      <c r="AZ17" s="259"/>
      <c r="BB17" s="258" t="s">
        <v>117</v>
      </c>
      <c r="BC17" s="259"/>
      <c r="BD17" s="428" t="s">
        <v>660</v>
      </c>
      <c r="BE17" s="259"/>
      <c r="BF17" s="432" t="s">
        <v>79</v>
      </c>
      <c r="BG17" s="259"/>
    </row>
    <row r="18" spans="2:59" ht="19.5" customHeight="1">
      <c r="B18" s="381" t="s">
        <v>14</v>
      </c>
      <c r="C18" s="382" t="s">
        <v>96</v>
      </c>
      <c r="D18" s="383">
        <v>5670</v>
      </c>
      <c r="E18" s="434"/>
      <c r="F18" s="490"/>
      <c r="G18" s="491"/>
      <c r="H18" s="384" t="s">
        <v>119</v>
      </c>
      <c r="I18" s="388" t="s">
        <v>97</v>
      </c>
      <c r="J18" s="386">
        <v>1310</v>
      </c>
      <c r="K18" s="434"/>
      <c r="L18" s="518"/>
      <c r="M18" s="519"/>
      <c r="N18" s="390" t="s">
        <v>632</v>
      </c>
      <c r="O18" s="500" t="s">
        <v>633</v>
      </c>
      <c r="P18" s="501"/>
      <c r="Q18" s="391">
        <v>610</v>
      </c>
      <c r="R18" s="437"/>
      <c r="S18" s="523"/>
      <c r="T18" s="615"/>
      <c r="U18" s="184" t="s">
        <v>612</v>
      </c>
      <c r="V18" s="185" t="s">
        <v>440</v>
      </c>
      <c r="W18" s="151">
        <f t="shared" si="0"/>
        <v>0</v>
      </c>
      <c r="X18" s="151">
        <f t="shared" si="1"/>
        <v>0</v>
      </c>
      <c r="Z18" s="258" t="s">
        <v>95</v>
      </c>
      <c r="AA18" s="259"/>
      <c r="AB18" s="432" t="s">
        <v>75</v>
      </c>
      <c r="AC18" s="259"/>
      <c r="AD18" s="432" t="s">
        <v>81</v>
      </c>
      <c r="AE18" s="259"/>
      <c r="AG18" s="254"/>
      <c r="AH18" s="259"/>
      <c r="AI18" s="256"/>
      <c r="AJ18" s="259"/>
      <c r="AK18" s="256"/>
      <c r="AL18" s="259"/>
      <c r="AN18" s="254"/>
      <c r="AO18" s="259"/>
      <c r="AP18" s="256"/>
      <c r="AQ18" s="259"/>
      <c r="AR18" s="256"/>
      <c r="AS18" s="259"/>
      <c r="AU18" s="254"/>
      <c r="AV18" s="259"/>
      <c r="AW18" s="256"/>
      <c r="AX18" s="259"/>
      <c r="AY18" s="256"/>
      <c r="AZ18" s="259"/>
      <c r="BB18" s="258" t="s">
        <v>95</v>
      </c>
      <c r="BC18" s="259"/>
      <c r="BD18" s="432" t="s">
        <v>75</v>
      </c>
      <c r="BE18" s="259"/>
      <c r="BF18" s="432" t="s">
        <v>81</v>
      </c>
      <c r="BG18" s="259"/>
    </row>
    <row r="19" spans="2:59" ht="19.5" customHeight="1">
      <c r="B19" s="381" t="s">
        <v>15</v>
      </c>
      <c r="C19" s="382" t="s">
        <v>69</v>
      </c>
      <c r="D19" s="383">
        <v>4400</v>
      </c>
      <c r="E19" s="434"/>
      <c r="F19" s="490"/>
      <c r="G19" s="491"/>
      <c r="H19" s="461" t="s">
        <v>40</v>
      </c>
      <c r="I19" s="462" t="s">
        <v>82</v>
      </c>
      <c r="J19" s="463">
        <v>1240</v>
      </c>
      <c r="K19" s="438"/>
      <c r="L19" s="608"/>
      <c r="M19" s="609"/>
      <c r="N19" s="392" t="s">
        <v>634</v>
      </c>
      <c r="O19" s="494" t="s">
        <v>635</v>
      </c>
      <c r="P19" s="495"/>
      <c r="Q19" s="389">
        <v>970</v>
      </c>
      <c r="R19" s="434"/>
      <c r="S19" s="486"/>
      <c r="T19" s="487"/>
      <c r="U19" s="184" t="s">
        <v>617</v>
      </c>
      <c r="V19" s="185" t="s">
        <v>441</v>
      </c>
      <c r="W19" s="151">
        <f t="shared" si="0"/>
        <v>0</v>
      </c>
      <c r="X19" s="151">
        <f t="shared" si="1"/>
        <v>0</v>
      </c>
      <c r="Z19" s="258" t="s">
        <v>96</v>
      </c>
      <c r="AA19" s="259"/>
      <c r="AB19" s="432" t="s">
        <v>97</v>
      </c>
      <c r="AC19" s="259"/>
      <c r="AD19" s="432" t="s">
        <v>84</v>
      </c>
      <c r="AE19" s="259"/>
      <c r="AG19" s="254"/>
      <c r="AH19" s="259"/>
      <c r="AI19" s="256"/>
      <c r="AJ19" s="259"/>
      <c r="AK19" s="256"/>
      <c r="AL19" s="259"/>
      <c r="AN19" s="254"/>
      <c r="AO19" s="259"/>
      <c r="AP19" s="256"/>
      <c r="AQ19" s="259"/>
      <c r="AR19" s="256"/>
      <c r="AS19" s="259"/>
      <c r="AU19" s="254"/>
      <c r="AV19" s="259"/>
      <c r="AW19" s="256"/>
      <c r="AX19" s="259"/>
      <c r="AY19" s="256"/>
      <c r="AZ19" s="259"/>
      <c r="BB19" s="258" t="s">
        <v>96</v>
      </c>
      <c r="BC19" s="259"/>
      <c r="BD19" s="432" t="s">
        <v>97</v>
      </c>
      <c r="BE19" s="259"/>
      <c r="BF19" s="432" t="s">
        <v>84</v>
      </c>
      <c r="BG19" s="259"/>
    </row>
    <row r="20" spans="2:59" ht="19.5" customHeight="1">
      <c r="B20" s="381" t="s">
        <v>16</v>
      </c>
      <c r="C20" s="382" t="s">
        <v>70</v>
      </c>
      <c r="D20" s="383">
        <v>4950</v>
      </c>
      <c r="E20" s="434"/>
      <c r="F20" s="490"/>
      <c r="G20" s="491"/>
      <c r="H20" s="376"/>
      <c r="I20" s="379"/>
      <c r="J20" s="380"/>
      <c r="K20" s="464"/>
      <c r="L20" s="613"/>
      <c r="M20" s="614"/>
      <c r="N20" s="392" t="s">
        <v>636</v>
      </c>
      <c r="O20" s="471" t="s">
        <v>637</v>
      </c>
      <c r="P20" s="472"/>
      <c r="Q20" s="389">
        <v>800</v>
      </c>
      <c r="R20" s="436"/>
      <c r="S20" s="518"/>
      <c r="T20" s="519"/>
      <c r="U20" s="184" t="s">
        <v>662</v>
      </c>
      <c r="V20" s="185" t="s">
        <v>436</v>
      </c>
      <c r="W20" s="151" t="e">
        <f>IF(+#REF!&gt;0,1,0)</f>
        <v>#REF!</v>
      </c>
      <c r="X20" s="151">
        <f t="shared" si="1"/>
        <v>0</v>
      </c>
      <c r="Z20" s="258" t="s">
        <v>69</v>
      </c>
      <c r="AA20" s="259"/>
      <c r="AB20" s="432" t="s">
        <v>82</v>
      </c>
      <c r="AC20" s="259"/>
      <c r="AD20" s="432" t="s">
        <v>85</v>
      </c>
      <c r="AE20" s="259"/>
      <c r="AG20" s="254"/>
      <c r="AH20" s="259"/>
      <c r="AI20" s="256"/>
      <c r="AJ20" s="259"/>
      <c r="AK20" s="256"/>
      <c r="AL20" s="259"/>
      <c r="AN20" s="254"/>
      <c r="AO20" s="259"/>
      <c r="AP20" s="256"/>
      <c r="AQ20" s="259"/>
      <c r="AR20" s="256"/>
      <c r="AS20" s="259"/>
      <c r="AU20" s="254"/>
      <c r="AV20" s="259"/>
      <c r="AW20" s="256"/>
      <c r="AX20" s="259"/>
      <c r="AY20" s="256"/>
      <c r="AZ20" s="259"/>
      <c r="BB20" s="258" t="s">
        <v>69</v>
      </c>
      <c r="BC20" s="259"/>
      <c r="BD20" s="432" t="s">
        <v>82</v>
      </c>
      <c r="BE20" s="259"/>
      <c r="BF20" s="432" t="s">
        <v>85</v>
      </c>
      <c r="BG20" s="259"/>
    </row>
    <row r="21" spans="2:59" ht="19.5" customHeight="1">
      <c r="B21" s="381" t="s">
        <v>17</v>
      </c>
      <c r="C21" s="382" t="s">
        <v>71</v>
      </c>
      <c r="D21" s="383">
        <v>4430</v>
      </c>
      <c r="E21" s="434"/>
      <c r="F21" s="490"/>
      <c r="G21" s="491"/>
      <c r="H21" s="403"/>
      <c r="I21" s="404"/>
      <c r="J21" s="405"/>
      <c r="K21" s="448"/>
      <c r="L21" s="492"/>
      <c r="M21" s="493"/>
      <c r="N21" s="384" t="s">
        <v>638</v>
      </c>
      <c r="O21" s="471" t="s">
        <v>639</v>
      </c>
      <c r="P21" s="472"/>
      <c r="Q21" s="386">
        <v>380</v>
      </c>
      <c r="R21" s="436"/>
      <c r="S21" s="518"/>
      <c r="T21" s="519"/>
      <c r="U21" s="184"/>
      <c r="V21" s="185"/>
      <c r="W21" s="151">
        <f>IF(+K20&gt;0,1,0)</f>
        <v>0</v>
      </c>
      <c r="X21" s="151">
        <f t="shared" si="1"/>
        <v>0</v>
      </c>
      <c r="Z21" s="258" t="s">
        <v>70</v>
      </c>
      <c r="AA21" s="259"/>
      <c r="AB21" s="432" t="s">
        <v>77</v>
      </c>
      <c r="AC21" s="259"/>
      <c r="AD21" s="432" t="s">
        <v>86</v>
      </c>
      <c r="AE21" s="259"/>
      <c r="AG21" s="254"/>
      <c r="AH21" s="259"/>
      <c r="AI21" s="256"/>
      <c r="AJ21" s="259"/>
      <c r="AK21" s="256"/>
      <c r="AL21" s="259"/>
      <c r="AN21" s="254"/>
      <c r="AO21" s="259"/>
      <c r="AP21" s="256"/>
      <c r="AQ21" s="259"/>
      <c r="AR21" s="256"/>
      <c r="AS21" s="259"/>
      <c r="AU21" s="254"/>
      <c r="AV21" s="259"/>
      <c r="AW21" s="256"/>
      <c r="AX21" s="259"/>
      <c r="AY21" s="256"/>
      <c r="AZ21" s="259"/>
      <c r="BB21" s="258" t="s">
        <v>70</v>
      </c>
      <c r="BC21" s="259"/>
      <c r="BD21" s="432" t="s">
        <v>77</v>
      </c>
      <c r="BE21" s="259"/>
      <c r="BF21" s="432" t="s">
        <v>86</v>
      </c>
      <c r="BG21" s="259"/>
    </row>
    <row r="22" spans="2:59" ht="19.5" customHeight="1">
      <c r="B22" s="381" t="s">
        <v>18</v>
      </c>
      <c r="C22" s="382" t="s">
        <v>72</v>
      </c>
      <c r="D22" s="383">
        <v>7090</v>
      </c>
      <c r="E22" s="434"/>
      <c r="F22" s="490"/>
      <c r="G22" s="491"/>
      <c r="H22" s="488"/>
      <c r="I22" s="489"/>
      <c r="J22" s="386"/>
      <c r="K22" s="465"/>
      <c r="L22" s="469"/>
      <c r="M22" s="470"/>
      <c r="N22" s="384" t="s">
        <v>640</v>
      </c>
      <c r="O22" s="471" t="s">
        <v>641</v>
      </c>
      <c r="P22" s="472"/>
      <c r="Q22" s="386">
        <v>650</v>
      </c>
      <c r="R22" s="436"/>
      <c r="S22" s="518"/>
      <c r="T22" s="519"/>
      <c r="U22" s="184"/>
      <c r="V22" s="185"/>
      <c r="W22" s="151">
        <f>IF(+K21&gt;0,1,0)</f>
        <v>0</v>
      </c>
      <c r="X22" s="151">
        <f t="shared" si="1"/>
        <v>0</v>
      </c>
      <c r="Z22" s="258" t="s">
        <v>71</v>
      </c>
      <c r="AA22" s="259"/>
      <c r="AB22" s="432"/>
      <c r="AC22" s="259"/>
      <c r="AD22" s="432" t="s">
        <v>64</v>
      </c>
      <c r="AE22" s="259"/>
      <c r="AG22" s="254"/>
      <c r="AH22" s="259"/>
      <c r="AI22" s="256"/>
      <c r="AJ22" s="259"/>
      <c r="AK22" s="256"/>
      <c r="AL22" s="259"/>
      <c r="AN22" s="254"/>
      <c r="AO22" s="259"/>
      <c r="AP22" s="256"/>
      <c r="AQ22" s="259"/>
      <c r="AR22" s="256"/>
      <c r="AS22" s="259"/>
      <c r="AU22" s="254"/>
      <c r="AV22" s="259"/>
      <c r="AW22" s="256"/>
      <c r="AX22" s="259"/>
      <c r="AY22" s="256"/>
      <c r="AZ22" s="259"/>
      <c r="BB22" s="258" t="s">
        <v>71</v>
      </c>
      <c r="BC22" s="259"/>
      <c r="BD22" s="359" t="s">
        <v>10</v>
      </c>
      <c r="BE22" s="259"/>
      <c r="BF22" s="432" t="s">
        <v>64</v>
      </c>
      <c r="BG22" s="259"/>
    </row>
    <row r="23" spans="2:59" ht="19.5" customHeight="1">
      <c r="B23" s="381" t="s">
        <v>19</v>
      </c>
      <c r="C23" s="382" t="s">
        <v>8</v>
      </c>
      <c r="D23" s="383">
        <v>4780</v>
      </c>
      <c r="E23" s="434"/>
      <c r="F23" s="490"/>
      <c r="G23" s="491"/>
      <c r="H23" s="488"/>
      <c r="I23" s="489"/>
      <c r="J23" s="386"/>
      <c r="K23" s="444"/>
      <c r="L23" s="469"/>
      <c r="M23" s="470"/>
      <c r="N23" s="384" t="s">
        <v>642</v>
      </c>
      <c r="O23" s="471" t="s">
        <v>643</v>
      </c>
      <c r="P23" s="472"/>
      <c r="Q23" s="386">
        <v>1800</v>
      </c>
      <c r="R23" s="436"/>
      <c r="S23" s="518"/>
      <c r="T23" s="519"/>
      <c r="U23" s="26"/>
      <c r="V23" s="26"/>
      <c r="W23" s="151">
        <f>IF(+K22&gt;0,1,0)</f>
        <v>0</v>
      </c>
      <c r="X23" s="151">
        <f t="shared" si="1"/>
        <v>0</v>
      </c>
      <c r="Z23" s="258" t="s">
        <v>72</v>
      </c>
      <c r="AA23" s="259"/>
      <c r="AB23" s="258"/>
      <c r="AC23" s="259"/>
      <c r="AD23" s="432" t="s">
        <v>65</v>
      </c>
      <c r="AE23" s="259"/>
      <c r="AG23" s="254"/>
      <c r="AH23" s="259"/>
      <c r="AI23" s="359"/>
      <c r="AJ23" s="259"/>
      <c r="AK23" s="256"/>
      <c r="AL23" s="259"/>
      <c r="AN23" s="254"/>
      <c r="AO23" s="259"/>
      <c r="AP23" s="359"/>
      <c r="AQ23" s="259"/>
      <c r="AR23" s="256"/>
      <c r="AS23" s="259"/>
      <c r="AU23" s="254"/>
      <c r="AV23" s="259"/>
      <c r="AW23" s="359"/>
      <c r="AX23" s="259"/>
      <c r="AY23" s="256"/>
      <c r="AZ23" s="259"/>
      <c r="BB23" s="258" t="s">
        <v>72</v>
      </c>
      <c r="BC23" s="259"/>
      <c r="BD23" s="359"/>
      <c r="BE23" s="259"/>
      <c r="BF23" s="432" t="s">
        <v>65</v>
      </c>
      <c r="BG23" s="259"/>
    </row>
    <row r="24" spans="2:59" ht="19.5" customHeight="1">
      <c r="B24" s="381" t="s">
        <v>20</v>
      </c>
      <c r="C24" s="382" t="s">
        <v>73</v>
      </c>
      <c r="D24" s="383">
        <v>7570</v>
      </c>
      <c r="E24" s="434"/>
      <c r="F24" s="490"/>
      <c r="G24" s="491"/>
      <c r="H24" s="488"/>
      <c r="I24" s="489"/>
      <c r="J24" s="386"/>
      <c r="K24" s="444"/>
      <c r="L24" s="445"/>
      <c r="M24" s="446"/>
      <c r="N24" s="384" t="s">
        <v>644</v>
      </c>
      <c r="O24" s="471" t="s">
        <v>645</v>
      </c>
      <c r="P24" s="472"/>
      <c r="Q24" s="386">
        <v>1330</v>
      </c>
      <c r="R24" s="436"/>
      <c r="S24" s="518"/>
      <c r="T24" s="519"/>
      <c r="U24" s="26"/>
      <c r="V24" s="26"/>
      <c r="W24" s="151">
        <f>IF(+K23&gt;0,1,0)</f>
        <v>0</v>
      </c>
      <c r="X24" s="151">
        <f t="shared" si="1"/>
        <v>0</v>
      </c>
      <c r="Z24" s="258" t="s">
        <v>7</v>
      </c>
      <c r="AA24" s="259"/>
      <c r="AB24" s="258"/>
      <c r="AC24" s="259"/>
      <c r="AD24" s="432" t="s">
        <v>623</v>
      </c>
      <c r="AE24" s="259"/>
      <c r="AG24" s="254"/>
      <c r="AH24" s="259"/>
      <c r="AI24" s="359"/>
      <c r="AJ24" s="259"/>
      <c r="AK24" s="256"/>
      <c r="AL24" s="259"/>
      <c r="AN24" s="254"/>
      <c r="AO24" s="259"/>
      <c r="AP24" s="359"/>
      <c r="AQ24" s="259"/>
      <c r="AR24" s="256"/>
      <c r="AS24" s="259"/>
      <c r="AU24" s="254"/>
      <c r="AV24" s="259"/>
      <c r="AW24" s="359"/>
      <c r="AX24" s="259"/>
      <c r="AY24" s="256"/>
      <c r="AZ24" s="259"/>
      <c r="BB24" s="258" t="s">
        <v>7</v>
      </c>
      <c r="BC24" s="259"/>
      <c r="BD24" s="360"/>
      <c r="BE24" s="259"/>
      <c r="BF24" s="432" t="s">
        <v>623</v>
      </c>
      <c r="BG24" s="259"/>
    </row>
    <row r="25" spans="2:59" ht="19.5" customHeight="1">
      <c r="B25" s="381" t="s">
        <v>21</v>
      </c>
      <c r="C25" s="409" t="s">
        <v>9</v>
      </c>
      <c r="D25" s="383">
        <v>90</v>
      </c>
      <c r="E25" s="434"/>
      <c r="F25" s="490"/>
      <c r="G25" s="491"/>
      <c r="H25" s="376" t="s">
        <v>41</v>
      </c>
      <c r="I25" s="379" t="s">
        <v>622</v>
      </c>
      <c r="J25" s="380">
        <v>8800</v>
      </c>
      <c r="K25" s="435"/>
      <c r="L25" s="538"/>
      <c r="M25" s="539"/>
      <c r="N25" s="403" t="s">
        <v>646</v>
      </c>
      <c r="O25" s="540" t="s">
        <v>647</v>
      </c>
      <c r="P25" s="541"/>
      <c r="Q25" s="405">
        <v>270</v>
      </c>
      <c r="R25" s="436"/>
      <c r="S25" s="518"/>
      <c r="T25" s="519"/>
      <c r="U25" s="26"/>
      <c r="V25" s="26"/>
      <c r="W25" s="151">
        <f>IF(+K24&gt;0,1,0)</f>
        <v>0</v>
      </c>
      <c r="X25" s="151">
        <f t="shared" si="1"/>
        <v>0</v>
      </c>
      <c r="Z25" s="258" t="s">
        <v>8</v>
      </c>
      <c r="AA25" s="259"/>
      <c r="AB25" s="258"/>
      <c r="AC25" s="259"/>
      <c r="AD25" s="432" t="s">
        <v>91</v>
      </c>
      <c r="AE25" s="259"/>
      <c r="AG25" s="254"/>
      <c r="AH25" s="259"/>
      <c r="AI25" s="359"/>
      <c r="AJ25" s="259"/>
      <c r="AK25" s="256"/>
      <c r="AL25" s="259"/>
      <c r="AN25" s="254"/>
      <c r="AO25" s="259"/>
      <c r="AP25" s="359"/>
      <c r="AQ25" s="259"/>
      <c r="AR25" s="256"/>
      <c r="AS25" s="259"/>
      <c r="AU25" s="254"/>
      <c r="AV25" s="259"/>
      <c r="AW25" s="359"/>
      <c r="AX25" s="259"/>
      <c r="AY25" s="256"/>
      <c r="AZ25" s="259"/>
      <c r="BB25" s="258" t="s">
        <v>8</v>
      </c>
      <c r="BC25" s="259"/>
      <c r="BD25" s="359"/>
      <c r="BE25" s="259"/>
      <c r="BF25" s="432" t="s">
        <v>91</v>
      </c>
      <c r="BG25" s="259"/>
    </row>
    <row r="26" spans="2:59" ht="19.5" customHeight="1">
      <c r="B26" s="396" t="s">
        <v>22</v>
      </c>
      <c r="C26" s="397" t="s">
        <v>87</v>
      </c>
      <c r="D26" s="398">
        <v>1330</v>
      </c>
      <c r="E26" s="434"/>
      <c r="F26" s="477"/>
      <c r="G26" s="478"/>
      <c r="H26" s="384" t="s">
        <v>42</v>
      </c>
      <c r="I26" s="388" t="s">
        <v>98</v>
      </c>
      <c r="J26" s="386">
        <v>2720</v>
      </c>
      <c r="K26" s="436"/>
      <c r="L26" s="490"/>
      <c r="M26" s="491"/>
      <c r="N26" s="421" t="s">
        <v>648</v>
      </c>
      <c r="O26" s="502" t="s">
        <v>649</v>
      </c>
      <c r="P26" s="503"/>
      <c r="Q26" s="422">
        <v>1400</v>
      </c>
      <c r="R26" s="436"/>
      <c r="S26" s="518"/>
      <c r="T26" s="519"/>
      <c r="U26" s="26"/>
      <c r="V26" s="26"/>
      <c r="W26" s="151" t="e">
        <f>IF(+#REF!&gt;0,1,0)</f>
        <v>#REF!</v>
      </c>
      <c r="X26" s="151">
        <f t="shared" si="1"/>
        <v>0</v>
      </c>
      <c r="Z26" s="258" t="s">
        <v>73</v>
      </c>
      <c r="AA26" s="259"/>
      <c r="AB26" s="258"/>
      <c r="AC26" s="259"/>
      <c r="AD26" s="432" t="s">
        <v>92</v>
      </c>
      <c r="AE26" s="259"/>
      <c r="AG26" s="254"/>
      <c r="AH26" s="259"/>
      <c r="AI26" s="359"/>
      <c r="AJ26" s="259"/>
      <c r="AK26" s="256"/>
      <c r="AL26" s="259"/>
      <c r="AN26" s="254"/>
      <c r="AO26" s="259"/>
      <c r="AP26" s="359"/>
      <c r="AQ26" s="259"/>
      <c r="AR26" s="256"/>
      <c r="AS26" s="259"/>
      <c r="AU26" s="254"/>
      <c r="AV26" s="259"/>
      <c r="AW26" s="359"/>
      <c r="AX26" s="259"/>
      <c r="AY26" s="256"/>
      <c r="AZ26" s="259"/>
      <c r="BB26" s="258" t="s">
        <v>73</v>
      </c>
      <c r="BC26" s="259"/>
      <c r="BD26" s="359"/>
      <c r="BE26" s="259"/>
      <c r="BF26" s="432" t="s">
        <v>92</v>
      </c>
      <c r="BG26" s="259"/>
    </row>
    <row r="27" spans="2:59" ht="19.5" customHeight="1">
      <c r="B27" s="467"/>
      <c r="C27" s="468"/>
      <c r="D27" s="380"/>
      <c r="E27" s="380"/>
      <c r="F27" s="624"/>
      <c r="G27" s="625"/>
      <c r="H27" s="392" t="s">
        <v>43</v>
      </c>
      <c r="I27" s="402" t="s">
        <v>621</v>
      </c>
      <c r="J27" s="389">
        <v>1320</v>
      </c>
      <c r="K27" s="436"/>
      <c r="L27" s="490"/>
      <c r="M27" s="491"/>
      <c r="N27" s="423" t="s">
        <v>650</v>
      </c>
      <c r="O27" s="496" t="s">
        <v>651</v>
      </c>
      <c r="P27" s="497"/>
      <c r="Q27" s="424">
        <v>310</v>
      </c>
      <c r="R27" s="437"/>
      <c r="S27" s="523"/>
      <c r="T27" s="615"/>
      <c r="U27" s="26"/>
      <c r="V27" s="26"/>
      <c r="W27" s="151" t="e">
        <f>IF(+#REF!&gt;0,1,0)</f>
        <v>#REF!</v>
      </c>
      <c r="X27" s="151">
        <f t="shared" si="1"/>
        <v>0</v>
      </c>
      <c r="Z27" s="429" t="s">
        <v>9</v>
      </c>
      <c r="AA27" s="259"/>
      <c r="AB27" s="432"/>
      <c r="AC27" s="259"/>
      <c r="AD27" s="432" t="s">
        <v>66</v>
      </c>
      <c r="AE27" s="259"/>
      <c r="AG27" s="254"/>
      <c r="AH27" s="259"/>
      <c r="AI27" s="360"/>
      <c r="AJ27" s="259"/>
      <c r="AK27" s="256"/>
      <c r="AL27" s="259"/>
      <c r="AN27" s="254"/>
      <c r="AO27" s="259"/>
      <c r="AP27" s="360"/>
      <c r="AQ27" s="259"/>
      <c r="AR27" s="256"/>
      <c r="AS27" s="259"/>
      <c r="AU27" s="254"/>
      <c r="AV27" s="259"/>
      <c r="AW27" s="360"/>
      <c r="AX27" s="259"/>
      <c r="AY27" s="256"/>
      <c r="AZ27" s="259"/>
      <c r="BB27" s="429" t="s">
        <v>9</v>
      </c>
      <c r="BC27" s="259"/>
      <c r="BD27" s="359"/>
      <c r="BE27" s="259"/>
      <c r="BF27" s="432" t="s">
        <v>66</v>
      </c>
      <c r="BG27" s="259"/>
    </row>
    <row r="28" spans="2:59" ht="19.5" customHeight="1">
      <c r="B28" s="481"/>
      <c r="C28" s="482"/>
      <c r="D28" s="389"/>
      <c r="E28" s="389"/>
      <c r="F28" s="628"/>
      <c r="G28" s="629"/>
      <c r="H28" s="415" t="s">
        <v>44</v>
      </c>
      <c r="I28" s="395" t="s">
        <v>99</v>
      </c>
      <c r="J28" s="391">
        <v>3120</v>
      </c>
      <c r="K28" s="439"/>
      <c r="L28" s="523"/>
      <c r="M28" s="615"/>
      <c r="N28" s="376" t="s">
        <v>409</v>
      </c>
      <c r="O28" s="498" t="s">
        <v>654</v>
      </c>
      <c r="P28" s="499"/>
      <c r="Q28" s="380">
        <v>2050</v>
      </c>
      <c r="R28" s="435"/>
      <c r="S28" s="486"/>
      <c r="T28" s="487"/>
      <c r="U28" s="26"/>
      <c r="V28" s="26"/>
      <c r="W28" s="151" t="e">
        <f>IF(+#REF!&gt;0,1,0)</f>
        <v>#REF!</v>
      </c>
      <c r="X28" s="151">
        <f t="shared" si="1"/>
        <v>0</v>
      </c>
      <c r="Z28" s="258" t="s">
        <v>87</v>
      </c>
      <c r="AA28" s="259"/>
      <c r="AB28" s="432"/>
      <c r="AC28" s="259"/>
      <c r="AD28" s="432" t="s">
        <v>83</v>
      </c>
      <c r="AE28" s="259"/>
      <c r="AG28" s="254"/>
      <c r="AH28" s="259"/>
      <c r="AI28" s="254"/>
      <c r="AJ28" s="259"/>
      <c r="AK28" s="256"/>
      <c r="AL28" s="259"/>
      <c r="AN28" s="254"/>
      <c r="AO28" s="259"/>
      <c r="AP28" s="359"/>
      <c r="AQ28" s="259"/>
      <c r="AR28" s="256"/>
      <c r="AS28" s="259"/>
      <c r="AU28" s="254"/>
      <c r="AV28" s="259"/>
      <c r="AW28" s="359"/>
      <c r="AX28" s="259"/>
      <c r="AY28" s="256"/>
      <c r="AZ28" s="259"/>
      <c r="BB28" s="258" t="s">
        <v>87</v>
      </c>
      <c r="BC28" s="259"/>
      <c r="BD28" s="370"/>
      <c r="BE28" s="259"/>
      <c r="BF28" s="432" t="s">
        <v>83</v>
      </c>
      <c r="BG28" s="259"/>
    </row>
    <row r="29" spans="2:59" ht="19.5" customHeight="1">
      <c r="B29" s="481"/>
      <c r="C29" s="482"/>
      <c r="D29" s="389"/>
      <c r="E29" s="389"/>
      <c r="F29" s="628"/>
      <c r="G29" s="629"/>
      <c r="H29" s="416" t="s">
        <v>45</v>
      </c>
      <c r="I29" s="407" t="s">
        <v>59</v>
      </c>
      <c r="J29" s="408">
        <v>2150</v>
      </c>
      <c r="K29" s="435"/>
      <c r="L29" s="486"/>
      <c r="M29" s="487"/>
      <c r="N29" s="390" t="s">
        <v>652</v>
      </c>
      <c r="O29" s="500" t="s">
        <v>653</v>
      </c>
      <c r="P29" s="501"/>
      <c r="Q29" s="391">
        <v>480</v>
      </c>
      <c r="R29" s="441"/>
      <c r="S29" s="523"/>
      <c r="T29" s="615"/>
      <c r="U29" s="26"/>
      <c r="V29" s="26"/>
      <c r="W29" s="151">
        <f>IF(+K25&gt;0,1,0)</f>
        <v>0</v>
      </c>
      <c r="X29" s="151">
        <f t="shared" si="1"/>
        <v>0</v>
      </c>
      <c r="Z29" s="258"/>
      <c r="AA29" s="259"/>
      <c r="AB29" s="432" t="s">
        <v>76</v>
      </c>
      <c r="AC29" s="259"/>
      <c r="AD29" s="432" t="s">
        <v>101</v>
      </c>
      <c r="AE29" s="259"/>
      <c r="AG29" s="254"/>
      <c r="AH29" s="259"/>
      <c r="AI29" s="254"/>
      <c r="AJ29" s="259"/>
      <c r="AK29" s="256"/>
      <c r="AL29" s="259"/>
      <c r="AN29" s="254"/>
      <c r="AO29" s="259"/>
      <c r="AP29" s="359"/>
      <c r="AQ29" s="259"/>
      <c r="AR29" s="256"/>
      <c r="AS29" s="259"/>
      <c r="AU29" s="254"/>
      <c r="AV29" s="259"/>
      <c r="AW29" s="359"/>
      <c r="AX29" s="259"/>
      <c r="AY29" s="256"/>
      <c r="AZ29" s="259"/>
      <c r="BB29" s="258"/>
      <c r="BC29" s="259"/>
      <c r="BD29" s="432" t="s">
        <v>76</v>
      </c>
      <c r="BE29" s="259"/>
      <c r="BF29" s="432" t="s">
        <v>101</v>
      </c>
      <c r="BG29" s="259"/>
    </row>
    <row r="30" spans="2:59" ht="19.5" customHeight="1">
      <c r="B30" s="479"/>
      <c r="C30" s="480"/>
      <c r="D30" s="383"/>
      <c r="E30" s="383"/>
      <c r="F30" s="475"/>
      <c r="G30" s="476"/>
      <c r="H30" s="414" t="s">
        <v>46</v>
      </c>
      <c r="I30" s="388" t="s">
        <v>60</v>
      </c>
      <c r="J30" s="386">
        <v>6490</v>
      </c>
      <c r="K30" s="436"/>
      <c r="L30" s="518"/>
      <c r="M30" s="519"/>
      <c r="N30" s="393"/>
      <c r="O30" s="618"/>
      <c r="P30" s="619"/>
      <c r="Q30" s="394"/>
      <c r="R30" s="399">
        <f>IF($B$2=7,Q30-BG30,IF($B$2=6,BG30,IF($B$2=5,AZ30,IF($B$2=4,AS30,IF($B$2=3,AL30,IF($B$2=1,Q30,IF($B$2=2,#REF!,0)))))))</f>
        <v>0</v>
      </c>
      <c r="S30" s="400"/>
      <c r="T30" s="401"/>
      <c r="U30" s="26"/>
      <c r="V30" s="151"/>
      <c r="W30" s="151">
        <f aca="true" t="shared" si="2" ref="W30:W41">IF(+K30&gt;0,1,0)</f>
        <v>0</v>
      </c>
      <c r="X30" s="151">
        <f>IF(+R31&gt;0,1,0)</f>
        <v>0</v>
      </c>
      <c r="Z30" s="411"/>
      <c r="AB30" s="432" t="s">
        <v>60</v>
      </c>
      <c r="AC30" s="259"/>
      <c r="AD30" s="256"/>
      <c r="AE30" s="259"/>
      <c r="AI30" s="256"/>
      <c r="AJ30" s="259"/>
      <c r="AK30" s="256"/>
      <c r="AL30" s="259"/>
      <c r="AP30" s="256"/>
      <c r="AQ30" s="259"/>
      <c r="AR30" s="256"/>
      <c r="AS30" s="259"/>
      <c r="AW30" s="256"/>
      <c r="AX30" s="259"/>
      <c r="AY30" s="256"/>
      <c r="AZ30" s="259"/>
      <c r="BB30" s="411"/>
      <c r="BD30" s="432" t="s">
        <v>60</v>
      </c>
      <c r="BE30" s="259"/>
      <c r="BF30" s="256"/>
      <c r="BG30" s="259"/>
    </row>
    <row r="31" spans="2:59" ht="19.5" customHeight="1">
      <c r="B31" s="473"/>
      <c r="C31" s="474"/>
      <c r="D31" s="418"/>
      <c r="E31" s="418"/>
      <c r="F31" s="469"/>
      <c r="G31" s="470"/>
      <c r="H31" s="413" t="s">
        <v>47</v>
      </c>
      <c r="I31" s="402" t="s">
        <v>61</v>
      </c>
      <c r="J31" s="389">
        <v>1560</v>
      </c>
      <c r="K31" s="436"/>
      <c r="L31" s="518"/>
      <c r="M31" s="519"/>
      <c r="N31" s="392"/>
      <c r="O31" s="506"/>
      <c r="P31" s="507"/>
      <c r="Q31" s="406"/>
      <c r="R31" s="448"/>
      <c r="S31" s="449"/>
      <c r="T31" s="450"/>
      <c r="U31" s="26"/>
      <c r="V31" s="26"/>
      <c r="W31" s="151">
        <f t="shared" si="2"/>
        <v>0</v>
      </c>
      <c r="X31" s="151"/>
      <c r="Z31" s="258"/>
      <c r="AA31" s="259"/>
      <c r="AB31" s="432" t="s">
        <v>61</v>
      </c>
      <c r="AC31" s="259"/>
      <c r="AD31" s="256"/>
      <c r="AE31" s="259"/>
      <c r="AG31" s="254"/>
      <c r="AH31" s="259"/>
      <c r="AI31" s="256"/>
      <c r="AJ31" s="259"/>
      <c r="AK31" s="256"/>
      <c r="AL31" s="259"/>
      <c r="AN31" s="254"/>
      <c r="AO31" s="259"/>
      <c r="AP31" s="256"/>
      <c r="AQ31" s="259"/>
      <c r="AR31" s="256"/>
      <c r="AS31" s="259"/>
      <c r="AU31" s="254"/>
      <c r="AV31" s="259"/>
      <c r="AW31" s="256"/>
      <c r="AX31" s="259"/>
      <c r="AY31" s="256"/>
      <c r="AZ31" s="259"/>
      <c r="BB31" s="258"/>
      <c r="BC31" s="259"/>
      <c r="BD31" s="432" t="s">
        <v>61</v>
      </c>
      <c r="BE31" s="259"/>
      <c r="BF31" s="256"/>
      <c r="BG31" s="259"/>
    </row>
    <row r="32" spans="2:59" ht="19.5" customHeight="1">
      <c r="B32" s="504"/>
      <c r="C32" s="505"/>
      <c r="D32" s="418"/>
      <c r="E32" s="418"/>
      <c r="F32" s="626"/>
      <c r="G32" s="627"/>
      <c r="H32" s="414" t="s">
        <v>141</v>
      </c>
      <c r="I32" s="388" t="s">
        <v>142</v>
      </c>
      <c r="J32" s="386">
        <v>1040</v>
      </c>
      <c r="K32" s="436"/>
      <c r="L32" s="518"/>
      <c r="M32" s="519"/>
      <c r="N32" s="390" t="s">
        <v>54</v>
      </c>
      <c r="O32" s="500" t="s">
        <v>67</v>
      </c>
      <c r="P32" s="501"/>
      <c r="Q32" s="391"/>
      <c r="R32" s="437"/>
      <c r="S32" s="442"/>
      <c r="T32" s="440"/>
      <c r="U32" s="26"/>
      <c r="V32" s="26"/>
      <c r="W32" s="151">
        <f t="shared" si="2"/>
        <v>0</v>
      </c>
      <c r="X32" s="151"/>
      <c r="Z32" s="258"/>
      <c r="AA32" s="259"/>
      <c r="AB32" s="432" t="s">
        <v>142</v>
      </c>
      <c r="AC32" s="259"/>
      <c r="AD32" s="2"/>
      <c r="AE32" s="259"/>
      <c r="AG32" s="254"/>
      <c r="AH32" s="259"/>
      <c r="AI32" s="256"/>
      <c r="AJ32" s="259"/>
      <c r="AK32" s="256"/>
      <c r="AL32" s="259"/>
      <c r="AN32" s="254"/>
      <c r="AO32" s="259"/>
      <c r="AP32" s="256"/>
      <c r="AQ32" s="259"/>
      <c r="AR32" s="256"/>
      <c r="AS32" s="259"/>
      <c r="AU32" s="254"/>
      <c r="AV32" s="259"/>
      <c r="AW32" s="256"/>
      <c r="AX32" s="259"/>
      <c r="AY32" s="256"/>
      <c r="AZ32" s="259"/>
      <c r="BB32" s="258"/>
      <c r="BC32" s="259"/>
      <c r="BD32" s="432" t="s">
        <v>142</v>
      </c>
      <c r="BE32" s="259"/>
      <c r="BF32" s="256"/>
      <c r="BG32" s="259"/>
    </row>
    <row r="33" spans="2:59" ht="19.5" customHeight="1">
      <c r="B33" s="473"/>
      <c r="C33" s="474"/>
      <c r="D33" s="3"/>
      <c r="E33" s="460"/>
      <c r="F33" s="616"/>
      <c r="G33" s="617"/>
      <c r="H33" s="384" t="s">
        <v>48</v>
      </c>
      <c r="I33" s="388" t="s">
        <v>102</v>
      </c>
      <c r="J33" s="386">
        <v>1360</v>
      </c>
      <c r="K33" s="436"/>
      <c r="L33" s="518"/>
      <c r="M33" s="519"/>
      <c r="N33" s="451"/>
      <c r="O33" s="620"/>
      <c r="P33" s="621"/>
      <c r="Q33" s="452"/>
      <c r="R33" s="453">
        <v>0</v>
      </c>
      <c r="S33" s="454"/>
      <c r="T33" s="455"/>
      <c r="U33" s="26"/>
      <c r="V33" s="18">
        <f aca="true" t="shared" si="3" ref="V33:V41">IF(+E33&gt;0,1,0)</f>
        <v>0</v>
      </c>
      <c r="W33" s="151">
        <f t="shared" si="2"/>
        <v>0</v>
      </c>
      <c r="X33" s="152">
        <f>IF(+R32&gt;0,1,0)</f>
        <v>0</v>
      </c>
      <c r="Z33" s="258" t="s">
        <v>93</v>
      </c>
      <c r="AA33" s="259"/>
      <c r="AB33" s="432" t="s">
        <v>102</v>
      </c>
      <c r="AC33" s="259"/>
      <c r="AD33" s="2"/>
      <c r="AE33" s="259"/>
      <c r="AG33" s="254"/>
      <c r="AH33" s="259"/>
      <c r="AI33" s="256"/>
      <c r="AJ33" s="259"/>
      <c r="AK33" s="2"/>
      <c r="AL33" s="259"/>
      <c r="AN33" s="254"/>
      <c r="AO33" s="259"/>
      <c r="AP33" s="256"/>
      <c r="AQ33" s="259"/>
      <c r="AR33" s="2"/>
      <c r="AS33" s="259"/>
      <c r="AU33" s="254"/>
      <c r="AV33" s="259"/>
      <c r="AW33" s="256"/>
      <c r="AX33" s="259"/>
      <c r="AY33" s="2"/>
      <c r="AZ33" s="259"/>
      <c r="BB33" s="258" t="s">
        <v>93</v>
      </c>
      <c r="BC33" s="259"/>
      <c r="BD33" s="432" t="s">
        <v>102</v>
      </c>
      <c r="BE33" s="259"/>
      <c r="BF33" s="2"/>
      <c r="BG33" s="259"/>
    </row>
    <row r="34" spans="2:59" ht="19.5" customHeight="1">
      <c r="B34" s="419" t="s">
        <v>23</v>
      </c>
      <c r="C34" s="466" t="s">
        <v>665</v>
      </c>
      <c r="D34" s="420">
        <v>1560</v>
      </c>
      <c r="E34" s="434"/>
      <c r="F34" s="622"/>
      <c r="G34" s="623"/>
      <c r="H34" s="384" t="s">
        <v>49</v>
      </c>
      <c r="I34" s="388" t="s">
        <v>619</v>
      </c>
      <c r="J34" s="386">
        <v>790</v>
      </c>
      <c r="K34" s="436"/>
      <c r="L34" s="518"/>
      <c r="M34" s="519"/>
      <c r="N34" s="456"/>
      <c r="O34" s="508"/>
      <c r="P34" s="508"/>
      <c r="Q34" s="457"/>
      <c r="R34" s="458">
        <v>0</v>
      </c>
      <c r="S34" s="457"/>
      <c r="T34" s="459"/>
      <c r="U34" s="26"/>
      <c r="V34" s="18">
        <f t="shared" si="3"/>
        <v>0</v>
      </c>
      <c r="W34" s="151">
        <f t="shared" si="2"/>
        <v>0</v>
      </c>
      <c r="X34" s="26"/>
      <c r="Z34" s="258" t="s">
        <v>88</v>
      </c>
      <c r="AA34" s="259"/>
      <c r="AB34" s="432" t="s">
        <v>118</v>
      </c>
      <c r="AC34" s="259"/>
      <c r="AD34" s="2"/>
      <c r="AE34" s="259"/>
      <c r="AG34" s="254"/>
      <c r="AH34" s="259"/>
      <c r="AI34" s="256"/>
      <c r="AJ34" s="259"/>
      <c r="AK34" s="2"/>
      <c r="AL34" s="259"/>
      <c r="AN34" s="254"/>
      <c r="AO34" s="259"/>
      <c r="AP34" s="256"/>
      <c r="AQ34" s="259"/>
      <c r="AR34" s="2"/>
      <c r="AS34" s="259"/>
      <c r="AU34" s="254"/>
      <c r="AV34" s="259"/>
      <c r="AW34" s="256"/>
      <c r="AX34" s="259"/>
      <c r="AY34" s="2"/>
      <c r="AZ34" s="259"/>
      <c r="BB34" s="258" t="s">
        <v>88</v>
      </c>
      <c r="BC34" s="259"/>
      <c r="BD34" s="432" t="s">
        <v>118</v>
      </c>
      <c r="BE34" s="259"/>
      <c r="BF34" s="2"/>
      <c r="BG34" s="259"/>
    </row>
    <row r="35" spans="2:59" ht="19.5" customHeight="1">
      <c r="B35" s="381" t="s">
        <v>24</v>
      </c>
      <c r="C35" s="382" t="s">
        <v>88</v>
      </c>
      <c r="D35" s="383">
        <v>1270</v>
      </c>
      <c r="E35" s="436"/>
      <c r="F35" s="518"/>
      <c r="G35" s="519"/>
      <c r="H35" s="390" t="s">
        <v>50</v>
      </c>
      <c r="I35" s="395" t="s">
        <v>103</v>
      </c>
      <c r="J35" s="391">
        <v>340</v>
      </c>
      <c r="K35" s="437"/>
      <c r="L35" s="523"/>
      <c r="M35" s="615"/>
      <c r="N35" s="483"/>
      <c r="O35" s="484"/>
      <c r="P35" s="484"/>
      <c r="Q35" s="484"/>
      <c r="R35" s="484"/>
      <c r="S35" s="484"/>
      <c r="T35" s="485"/>
      <c r="U35" s="26"/>
      <c r="V35" s="18">
        <f t="shared" si="3"/>
        <v>0</v>
      </c>
      <c r="W35" s="151">
        <f t="shared" si="2"/>
        <v>0</v>
      </c>
      <c r="X35" s="26" t="s">
        <v>122</v>
      </c>
      <c r="Z35" s="258" t="s">
        <v>94</v>
      </c>
      <c r="AA35" s="259"/>
      <c r="AB35" s="432" t="s">
        <v>103</v>
      </c>
      <c r="AC35" s="259"/>
      <c r="AD35" s="2"/>
      <c r="AE35" s="259"/>
      <c r="AG35" s="254"/>
      <c r="AH35" s="259"/>
      <c r="AI35" s="256"/>
      <c r="AJ35" s="259"/>
      <c r="AK35" s="2"/>
      <c r="AL35" s="259"/>
      <c r="AN35" s="254"/>
      <c r="AO35" s="259"/>
      <c r="AP35" s="256"/>
      <c r="AQ35" s="259"/>
      <c r="AR35" s="2"/>
      <c r="AS35" s="259"/>
      <c r="AU35" s="254"/>
      <c r="AV35" s="259"/>
      <c r="AW35" s="256"/>
      <c r="AX35" s="259"/>
      <c r="AY35" s="2"/>
      <c r="AZ35" s="259"/>
      <c r="BB35" s="258" t="s">
        <v>94</v>
      </c>
      <c r="BC35" s="259"/>
      <c r="BD35" s="432" t="s">
        <v>103</v>
      </c>
      <c r="BE35" s="259"/>
      <c r="BF35" s="2"/>
      <c r="BG35" s="259"/>
    </row>
    <row r="36" spans="2:59" ht="19.5" customHeight="1">
      <c r="B36" s="381" t="s">
        <v>25</v>
      </c>
      <c r="C36" s="382" t="s">
        <v>94</v>
      </c>
      <c r="D36" s="383">
        <v>1010</v>
      </c>
      <c r="E36" s="436"/>
      <c r="F36" s="518"/>
      <c r="G36" s="519"/>
      <c r="H36" s="387" t="s">
        <v>51</v>
      </c>
      <c r="I36" s="407" t="s">
        <v>133</v>
      </c>
      <c r="J36" s="408">
        <v>4210</v>
      </c>
      <c r="K36" s="434"/>
      <c r="L36" s="486"/>
      <c r="M36" s="487"/>
      <c r="N36" s="526"/>
      <c r="O36" s="527"/>
      <c r="P36" s="527"/>
      <c r="Q36" s="527"/>
      <c r="R36" s="527"/>
      <c r="S36" s="527"/>
      <c r="T36" s="528"/>
      <c r="U36" s="26"/>
      <c r="V36" s="18">
        <f t="shared" si="3"/>
        <v>0</v>
      </c>
      <c r="W36" s="151">
        <f t="shared" si="2"/>
        <v>0</v>
      </c>
      <c r="X36" s="26"/>
      <c r="Z36" s="258" t="s">
        <v>137</v>
      </c>
      <c r="AA36" s="259"/>
      <c r="AB36" s="432" t="s">
        <v>133</v>
      </c>
      <c r="AC36" s="259"/>
      <c r="AD36" s="2"/>
      <c r="AE36" s="259"/>
      <c r="AG36" s="254"/>
      <c r="AH36" s="259"/>
      <c r="AI36" s="256"/>
      <c r="AJ36" s="259"/>
      <c r="AK36" s="2"/>
      <c r="AL36" s="259"/>
      <c r="AN36" s="254"/>
      <c r="AO36" s="259"/>
      <c r="AP36" s="256"/>
      <c r="AQ36" s="259"/>
      <c r="AR36" s="2"/>
      <c r="AS36" s="259"/>
      <c r="AU36" s="254"/>
      <c r="AV36" s="259"/>
      <c r="AW36" s="256"/>
      <c r="AX36" s="259"/>
      <c r="AY36" s="2"/>
      <c r="AZ36" s="259"/>
      <c r="BB36" s="258" t="s">
        <v>137</v>
      </c>
      <c r="BC36" s="259"/>
      <c r="BD36" s="432" t="s">
        <v>133</v>
      </c>
      <c r="BE36" s="259"/>
      <c r="BF36" s="2"/>
      <c r="BG36" s="259"/>
    </row>
    <row r="37" spans="2:59" ht="19.5" customHeight="1">
      <c r="B37" s="381" t="s">
        <v>26</v>
      </c>
      <c r="C37" s="382" t="s">
        <v>137</v>
      </c>
      <c r="D37" s="383">
        <v>2470</v>
      </c>
      <c r="E37" s="436"/>
      <c r="F37" s="518"/>
      <c r="G37" s="519"/>
      <c r="H37" s="384" t="s">
        <v>52</v>
      </c>
      <c r="I37" s="388" t="s">
        <v>89</v>
      </c>
      <c r="J37" s="386">
        <v>2530</v>
      </c>
      <c r="K37" s="436"/>
      <c r="L37" s="518"/>
      <c r="M37" s="519"/>
      <c r="N37" s="529"/>
      <c r="O37" s="530"/>
      <c r="P37" s="530"/>
      <c r="Q37" s="530"/>
      <c r="R37" s="530"/>
      <c r="S37" s="530"/>
      <c r="T37" s="531"/>
      <c r="U37" s="26"/>
      <c r="V37" s="18">
        <f t="shared" si="3"/>
        <v>0</v>
      </c>
      <c r="W37" s="151">
        <f t="shared" si="2"/>
        <v>0</v>
      </c>
      <c r="X37" s="26"/>
      <c r="Z37" s="258" t="s">
        <v>80</v>
      </c>
      <c r="AA37" s="259"/>
      <c r="AB37" s="432" t="s">
        <v>89</v>
      </c>
      <c r="AC37" s="259"/>
      <c r="AD37" s="2"/>
      <c r="AE37" s="259"/>
      <c r="AG37" s="254"/>
      <c r="AH37" s="259"/>
      <c r="AI37" s="256"/>
      <c r="AJ37" s="259"/>
      <c r="AK37" s="2"/>
      <c r="AL37" s="259"/>
      <c r="AN37" s="254"/>
      <c r="AO37" s="259"/>
      <c r="AP37" s="256"/>
      <c r="AQ37" s="259"/>
      <c r="AR37" s="2"/>
      <c r="AS37" s="259"/>
      <c r="AU37" s="254"/>
      <c r="AV37" s="259"/>
      <c r="AW37" s="256"/>
      <c r="AX37" s="259"/>
      <c r="AY37" s="2"/>
      <c r="AZ37" s="259"/>
      <c r="BB37" s="258" t="s">
        <v>80</v>
      </c>
      <c r="BC37" s="259"/>
      <c r="BD37" s="432" t="s">
        <v>89</v>
      </c>
      <c r="BE37" s="259"/>
      <c r="BF37" s="2"/>
      <c r="BG37" s="259"/>
    </row>
    <row r="38" spans="2:59" ht="19.5" customHeight="1">
      <c r="B38" s="381" t="s">
        <v>138</v>
      </c>
      <c r="C38" s="382" t="s">
        <v>80</v>
      </c>
      <c r="D38" s="383">
        <v>1030</v>
      </c>
      <c r="E38" s="436"/>
      <c r="F38" s="518"/>
      <c r="G38" s="519"/>
      <c r="H38" s="387" t="s">
        <v>53</v>
      </c>
      <c r="I38" s="407" t="s">
        <v>104</v>
      </c>
      <c r="J38" s="408">
        <v>2230</v>
      </c>
      <c r="K38" s="436"/>
      <c r="L38" s="518"/>
      <c r="M38" s="519"/>
      <c r="N38" s="610"/>
      <c r="O38" s="611"/>
      <c r="P38" s="611"/>
      <c r="Q38" s="611"/>
      <c r="R38" s="611"/>
      <c r="S38" s="611"/>
      <c r="T38" s="612"/>
      <c r="U38" s="26"/>
      <c r="V38" s="18">
        <f t="shared" si="3"/>
        <v>0</v>
      </c>
      <c r="W38" s="151">
        <f t="shared" si="2"/>
        <v>0</v>
      </c>
      <c r="X38" s="26"/>
      <c r="Z38" s="258" t="s">
        <v>625</v>
      </c>
      <c r="AA38" s="259"/>
      <c r="AB38" s="432" t="s">
        <v>104</v>
      </c>
      <c r="AC38" s="259"/>
      <c r="AD38" s="2"/>
      <c r="AE38" s="259"/>
      <c r="AG38" s="258"/>
      <c r="AH38" s="259"/>
      <c r="AI38" s="256"/>
      <c r="AJ38" s="259"/>
      <c r="AK38" s="2"/>
      <c r="AL38" s="259"/>
      <c r="AN38" s="258"/>
      <c r="AO38" s="259"/>
      <c r="AP38" s="256"/>
      <c r="AQ38" s="259"/>
      <c r="AR38" s="2"/>
      <c r="AS38" s="259"/>
      <c r="AU38" s="258"/>
      <c r="AV38" s="259"/>
      <c r="AW38" s="256"/>
      <c r="AX38" s="259"/>
      <c r="AY38" s="2"/>
      <c r="AZ38" s="259"/>
      <c r="BB38" s="258" t="s">
        <v>659</v>
      </c>
      <c r="BC38" s="259"/>
      <c r="BD38" s="432" t="s">
        <v>104</v>
      </c>
      <c r="BE38" s="259"/>
      <c r="BF38" s="2"/>
      <c r="BG38" s="259"/>
    </row>
    <row r="39" spans="2:59" ht="19.5" customHeight="1">
      <c r="B39" s="381" t="s">
        <v>139</v>
      </c>
      <c r="C39" s="382" t="s">
        <v>100</v>
      </c>
      <c r="D39" s="383">
        <v>450</v>
      </c>
      <c r="E39" s="436"/>
      <c r="F39" s="518"/>
      <c r="G39" s="519"/>
      <c r="H39" s="403" t="s">
        <v>143</v>
      </c>
      <c r="I39" s="404" t="s">
        <v>134</v>
      </c>
      <c r="J39" s="405">
        <v>920</v>
      </c>
      <c r="K39" s="436"/>
      <c r="L39" s="518"/>
      <c r="M39" s="519"/>
      <c r="N39" s="513"/>
      <c r="O39" s="514"/>
      <c r="P39" s="514"/>
      <c r="Q39" s="514"/>
      <c r="R39" s="514"/>
      <c r="S39" s="514"/>
      <c r="T39" s="515"/>
      <c r="U39" s="26"/>
      <c r="V39" s="18">
        <f t="shared" si="3"/>
        <v>0</v>
      </c>
      <c r="W39" s="151">
        <f t="shared" si="2"/>
        <v>0</v>
      </c>
      <c r="X39" s="26"/>
      <c r="Z39" s="258" t="s">
        <v>100</v>
      </c>
      <c r="AA39" s="259"/>
      <c r="AB39" s="432" t="s">
        <v>134</v>
      </c>
      <c r="AC39" s="259"/>
      <c r="AG39" s="254"/>
      <c r="AH39" s="259"/>
      <c r="AI39" s="256"/>
      <c r="AJ39" s="259"/>
      <c r="AK39" s="2"/>
      <c r="AL39" s="259"/>
      <c r="AN39" s="254"/>
      <c r="AO39" s="259"/>
      <c r="AP39" s="256"/>
      <c r="AQ39" s="259"/>
      <c r="AR39" s="2"/>
      <c r="AS39" s="259"/>
      <c r="AU39" s="254"/>
      <c r="AV39" s="259"/>
      <c r="AW39" s="256"/>
      <c r="AX39" s="259"/>
      <c r="AY39" s="2"/>
      <c r="AZ39" s="259"/>
      <c r="BB39" s="258" t="s">
        <v>100</v>
      </c>
      <c r="BC39" s="259"/>
      <c r="BD39" s="432" t="s">
        <v>134</v>
      </c>
      <c r="BE39" s="259"/>
      <c r="BF39" s="2"/>
      <c r="BG39" s="259"/>
    </row>
    <row r="40" spans="2:57" ht="19.5" customHeight="1">
      <c r="B40" s="373" t="s">
        <v>34</v>
      </c>
      <c r="C40" s="374" t="s">
        <v>74</v>
      </c>
      <c r="D40" s="375">
        <v>3190</v>
      </c>
      <c r="E40" s="436"/>
      <c r="F40" s="518"/>
      <c r="G40" s="519"/>
      <c r="H40" s="384" t="s">
        <v>144</v>
      </c>
      <c r="I40" s="388" t="s">
        <v>90</v>
      </c>
      <c r="J40" s="386">
        <v>2920</v>
      </c>
      <c r="K40" s="436"/>
      <c r="L40" s="518"/>
      <c r="M40" s="519"/>
      <c r="N40" s="520"/>
      <c r="O40" s="521"/>
      <c r="P40" s="521"/>
      <c r="Q40" s="521"/>
      <c r="R40" s="521"/>
      <c r="S40" s="521"/>
      <c r="T40" s="522"/>
      <c r="U40" s="26"/>
      <c r="V40" s="18">
        <f t="shared" si="3"/>
        <v>0</v>
      </c>
      <c r="W40" s="151">
        <f t="shared" si="2"/>
        <v>0</v>
      </c>
      <c r="X40" s="26"/>
      <c r="Z40" s="258" t="s">
        <v>74</v>
      </c>
      <c r="AA40" s="259"/>
      <c r="AB40" s="359" t="s">
        <v>90</v>
      </c>
      <c r="AC40" s="259"/>
      <c r="AG40" s="254"/>
      <c r="AH40" s="259"/>
      <c r="AI40" s="256"/>
      <c r="AJ40" s="259"/>
      <c r="AN40" s="254"/>
      <c r="AO40" s="259"/>
      <c r="AP40" s="256"/>
      <c r="AQ40" s="259"/>
      <c r="AU40" s="254"/>
      <c r="AV40" s="259"/>
      <c r="AW40" s="256"/>
      <c r="AX40" s="259"/>
      <c r="BB40" s="258" t="s">
        <v>74</v>
      </c>
      <c r="BC40" s="259"/>
      <c r="BD40" s="359" t="s">
        <v>90</v>
      </c>
      <c r="BE40" s="259"/>
    </row>
    <row r="41" spans="2:57" ht="19.5" customHeight="1">
      <c r="B41" s="396" t="s">
        <v>36</v>
      </c>
      <c r="C41" s="397" t="s">
        <v>620</v>
      </c>
      <c r="D41" s="398">
        <v>4250</v>
      </c>
      <c r="E41" s="437"/>
      <c r="F41" s="523"/>
      <c r="G41" s="615"/>
      <c r="H41" s="387" t="s">
        <v>140</v>
      </c>
      <c r="I41" s="407" t="s">
        <v>624</v>
      </c>
      <c r="J41" s="408">
        <v>1340</v>
      </c>
      <c r="K41" s="437"/>
      <c r="L41" s="523"/>
      <c r="M41" s="615"/>
      <c r="N41" s="510" t="s">
        <v>55</v>
      </c>
      <c r="O41" s="511"/>
      <c r="P41" s="512"/>
      <c r="Q41" s="523"/>
      <c r="R41" s="524"/>
      <c r="S41" s="524"/>
      <c r="T41" s="525"/>
      <c r="U41" s="26"/>
      <c r="V41" s="19">
        <f t="shared" si="3"/>
        <v>0</v>
      </c>
      <c r="W41" s="152">
        <f t="shared" si="2"/>
        <v>0</v>
      </c>
      <c r="Z41" s="258" t="s">
        <v>56</v>
      </c>
      <c r="AA41" s="259"/>
      <c r="AB41" s="359" t="s">
        <v>105</v>
      </c>
      <c r="AC41" s="259"/>
      <c r="AG41" s="254"/>
      <c r="AH41" s="259"/>
      <c r="AI41" s="256"/>
      <c r="AJ41" s="259"/>
      <c r="AN41" s="254"/>
      <c r="AO41" s="259"/>
      <c r="AP41" s="256"/>
      <c r="AQ41" s="259"/>
      <c r="AU41" s="254"/>
      <c r="AV41" s="259"/>
      <c r="AW41" s="256"/>
      <c r="AX41" s="259"/>
      <c r="BB41" s="258" t="s">
        <v>56</v>
      </c>
      <c r="BC41" s="259"/>
      <c r="BD41" s="359" t="s">
        <v>105</v>
      </c>
      <c r="BE41" s="259"/>
    </row>
    <row r="42" spans="2:29" ht="14.25" customHeight="1">
      <c r="B42" s="417" t="s">
        <v>626</v>
      </c>
      <c r="C42" s="417"/>
      <c r="D42" s="417"/>
      <c r="E42" s="417"/>
      <c r="F42" s="417"/>
      <c r="G42" s="417"/>
      <c r="H42" s="516" t="s">
        <v>627</v>
      </c>
      <c r="I42" s="516"/>
      <c r="J42" s="516"/>
      <c r="K42" s="516"/>
      <c r="L42" s="516"/>
      <c r="M42" s="516"/>
      <c r="N42" s="307"/>
      <c r="O42" s="4"/>
      <c r="U42" s="26"/>
      <c r="Z42" s="363"/>
      <c r="AB42" s="425"/>
      <c r="AC42" s="426"/>
    </row>
    <row r="43" spans="2:29" ht="13.5" customHeight="1">
      <c r="B43" s="509" t="s">
        <v>666</v>
      </c>
      <c r="C43" s="509"/>
      <c r="E43" s="412"/>
      <c r="F43" s="412"/>
      <c r="G43" s="412"/>
      <c r="H43" s="517"/>
      <c r="I43" s="517"/>
      <c r="J43" s="517"/>
      <c r="K43" s="517"/>
      <c r="L43" s="517"/>
      <c r="M43" s="517"/>
      <c r="N43" s="307"/>
      <c r="O43" s="4"/>
      <c r="U43" s="26"/>
      <c r="Z43" s="38"/>
      <c r="AB43" s="427"/>
      <c r="AC43" s="366"/>
    </row>
    <row r="44" spans="2:13" ht="13.5" customHeight="1">
      <c r="B44" s="23"/>
      <c r="E44" s="309"/>
      <c r="F44" s="308"/>
      <c r="G44" s="361" t="s">
        <v>540</v>
      </c>
      <c r="H44" s="306"/>
      <c r="I44" s="306"/>
      <c r="J44" s="306"/>
      <c r="K44" s="306"/>
      <c r="L44" s="306"/>
      <c r="M44" s="306"/>
    </row>
    <row r="45" spans="2:20" ht="13.5" customHeight="1">
      <c r="B45" s="37"/>
      <c r="C45" s="38"/>
      <c r="D45" s="36"/>
      <c r="E45" s="39"/>
      <c r="F45" s="36"/>
      <c r="G45" s="36"/>
      <c r="H45" s="361"/>
      <c r="I45" s="361"/>
      <c r="J45" s="361"/>
      <c r="K45" s="361"/>
      <c r="L45" s="361"/>
      <c r="M45" s="361"/>
      <c r="N45" s="37"/>
      <c r="O45" s="37"/>
      <c r="P45" s="38"/>
      <c r="Q45" s="36"/>
      <c r="R45" s="39"/>
      <c r="S45" s="36"/>
      <c r="T45" s="40"/>
    </row>
    <row r="46" spans="1:22" ht="18" customHeight="1">
      <c r="A46" s="35"/>
      <c r="B46" s="37"/>
      <c r="C46" s="38"/>
      <c r="D46" s="36"/>
      <c r="E46" s="39"/>
      <c r="F46" s="36"/>
      <c r="G46" s="36"/>
      <c r="H46" s="37"/>
      <c r="I46" s="41"/>
      <c r="J46" s="36"/>
      <c r="K46" s="39"/>
      <c r="L46" s="36"/>
      <c r="M46" s="40"/>
      <c r="N46" s="37"/>
      <c r="O46" s="37"/>
      <c r="P46" s="38"/>
      <c r="Q46" s="36"/>
      <c r="R46" s="39"/>
      <c r="S46" s="36"/>
      <c r="T46" s="40"/>
      <c r="U46" s="36"/>
      <c r="V46" s="36"/>
    </row>
    <row r="47" spans="1:22" ht="18" customHeight="1">
      <c r="A47" s="35"/>
      <c r="B47" s="37"/>
      <c r="C47" s="38"/>
      <c r="D47" s="36"/>
      <c r="E47" s="39"/>
      <c r="F47" s="36"/>
      <c r="G47" s="36"/>
      <c r="H47" s="37"/>
      <c r="I47" s="41"/>
      <c r="J47" s="36"/>
      <c r="K47" s="39"/>
      <c r="L47" s="36"/>
      <c r="M47" s="40"/>
      <c r="N47" s="37"/>
      <c r="O47" s="37"/>
      <c r="P47" s="38"/>
      <c r="Q47" s="36"/>
      <c r="R47" s="39"/>
      <c r="S47" s="36"/>
      <c r="T47" s="40"/>
      <c r="U47" s="36"/>
      <c r="V47" s="36"/>
    </row>
    <row r="48" spans="1:22" ht="18" customHeight="1">
      <c r="A48" s="35"/>
      <c r="B48" s="36"/>
      <c r="C48" s="35"/>
      <c r="D48" s="36"/>
      <c r="E48" s="36"/>
      <c r="F48" s="36"/>
      <c r="G48" s="36"/>
      <c r="H48" s="37"/>
      <c r="I48" s="42"/>
      <c r="J48" s="36"/>
      <c r="K48" s="39"/>
      <c r="L48" s="36"/>
      <c r="M48" s="40"/>
      <c r="N48" s="37"/>
      <c r="O48" s="37"/>
      <c r="P48" s="38"/>
      <c r="Q48" s="36"/>
      <c r="R48" s="39"/>
      <c r="S48" s="36"/>
      <c r="T48" s="40"/>
      <c r="U48" s="36"/>
      <c r="V48" s="36"/>
    </row>
    <row r="49" spans="1:22" ht="18" customHeight="1">
      <c r="A49" s="35"/>
      <c r="B49" s="36"/>
      <c r="C49" s="35"/>
      <c r="D49" s="36"/>
      <c r="E49" s="36"/>
      <c r="F49" s="36"/>
      <c r="G49" s="36"/>
      <c r="H49" s="37"/>
      <c r="I49" s="41"/>
      <c r="J49" s="36"/>
      <c r="K49" s="39"/>
      <c r="L49" s="36"/>
      <c r="M49" s="40"/>
      <c r="N49" s="37"/>
      <c r="O49" s="37"/>
      <c r="P49" s="38"/>
      <c r="Q49" s="36"/>
      <c r="R49" s="39"/>
      <c r="S49" s="36"/>
      <c r="T49" s="40"/>
      <c r="U49" s="36"/>
      <c r="V49" s="36"/>
    </row>
    <row r="50" spans="1:22" ht="18" customHeight="1">
      <c r="A50" s="35"/>
      <c r="B50" s="36"/>
      <c r="C50" s="35"/>
      <c r="D50" s="36"/>
      <c r="E50" s="36"/>
      <c r="F50" s="36"/>
      <c r="G50" s="36"/>
      <c r="H50" s="37"/>
      <c r="I50" s="38"/>
      <c r="J50" s="36"/>
      <c r="K50" s="39"/>
      <c r="L50" s="36"/>
      <c r="M50" s="40"/>
      <c r="N50" s="37"/>
      <c r="O50" s="37"/>
      <c r="P50" s="38"/>
      <c r="Q50" s="36"/>
      <c r="R50" s="39"/>
      <c r="S50" s="36"/>
      <c r="T50" s="40"/>
      <c r="U50" s="36"/>
      <c r="V50" s="36"/>
    </row>
    <row r="51" spans="1:22" ht="18" customHeight="1">
      <c r="A51" s="35"/>
      <c r="B51" s="36"/>
      <c r="C51" s="35"/>
      <c r="D51" s="36"/>
      <c r="E51" s="36"/>
      <c r="F51" s="36"/>
      <c r="G51" s="36"/>
      <c r="H51" s="37"/>
      <c r="I51" s="38"/>
      <c r="J51" s="36"/>
      <c r="K51" s="39"/>
      <c r="L51" s="36"/>
      <c r="M51" s="40"/>
      <c r="N51" s="37"/>
      <c r="O51" s="37"/>
      <c r="P51" s="38"/>
      <c r="Q51" s="36"/>
      <c r="R51" s="39"/>
      <c r="S51" s="36"/>
      <c r="T51" s="40"/>
      <c r="U51" s="36"/>
      <c r="V51" s="36"/>
    </row>
    <row r="52" spans="1:22" ht="18" customHeight="1">
      <c r="A52" s="35"/>
      <c r="B52" s="36"/>
      <c r="C52" s="35"/>
      <c r="D52" s="36"/>
      <c r="E52" s="36"/>
      <c r="F52" s="36"/>
      <c r="G52" s="36"/>
      <c r="H52" s="37"/>
      <c r="I52" s="38"/>
      <c r="J52" s="36"/>
      <c r="K52" s="39"/>
      <c r="L52" s="36"/>
      <c r="M52" s="40"/>
      <c r="N52" s="37"/>
      <c r="O52" s="37"/>
      <c r="P52" s="38"/>
      <c r="Q52" s="36"/>
      <c r="R52" s="39"/>
      <c r="S52" s="36"/>
      <c r="T52" s="40"/>
      <c r="U52" s="36"/>
      <c r="V52" s="36"/>
    </row>
    <row r="53" spans="1:22" ht="18" customHeight="1">
      <c r="A53" s="35"/>
      <c r="B53" s="36"/>
      <c r="C53" s="35"/>
      <c r="D53" s="36"/>
      <c r="E53" s="36"/>
      <c r="F53" s="36"/>
      <c r="G53" s="36"/>
      <c r="H53" s="37"/>
      <c r="I53" s="38"/>
      <c r="J53" s="36"/>
      <c r="K53" s="39"/>
      <c r="L53" s="36"/>
      <c r="M53" s="40"/>
      <c r="N53" s="37"/>
      <c r="O53" s="37"/>
      <c r="P53" s="38"/>
      <c r="Q53" s="36"/>
      <c r="R53" s="39"/>
      <c r="S53" s="36"/>
      <c r="T53" s="40"/>
      <c r="U53" s="36"/>
      <c r="V53" s="36"/>
    </row>
    <row r="54" spans="1:22" ht="18" customHeight="1">
      <c r="A54" s="35"/>
      <c r="B54" s="36"/>
      <c r="C54" s="35"/>
      <c r="D54" s="36"/>
      <c r="E54" s="36"/>
      <c r="F54" s="36"/>
      <c r="G54" s="36"/>
      <c r="H54" s="37"/>
      <c r="I54" s="41"/>
      <c r="J54" s="36"/>
      <c r="K54" s="39"/>
      <c r="L54" s="36"/>
      <c r="M54" s="40"/>
      <c r="N54" s="37"/>
      <c r="O54" s="37"/>
      <c r="P54" s="38"/>
      <c r="Q54" s="36"/>
      <c r="R54" s="39"/>
      <c r="S54" s="36"/>
      <c r="T54" s="40"/>
      <c r="U54" s="36"/>
      <c r="V54" s="36"/>
    </row>
    <row r="55" spans="1:22" ht="18" customHeight="1">
      <c r="A55" s="35"/>
      <c r="B55" s="36"/>
      <c r="C55" s="35"/>
      <c r="D55" s="36"/>
      <c r="E55" s="36"/>
      <c r="F55" s="36"/>
      <c r="G55" s="36"/>
      <c r="H55" s="37"/>
      <c r="I55" s="41"/>
      <c r="J55" s="36"/>
      <c r="K55" s="39"/>
      <c r="L55" s="36"/>
      <c r="M55" s="40"/>
      <c r="N55" s="37"/>
      <c r="O55" s="37"/>
      <c r="P55" s="38"/>
      <c r="Q55" s="36"/>
      <c r="R55" s="39"/>
      <c r="S55" s="36"/>
      <c r="T55" s="40"/>
      <c r="U55" s="36"/>
      <c r="V55" s="36"/>
    </row>
    <row r="56" spans="1:22" ht="18" customHeight="1">
      <c r="A56" s="35"/>
      <c r="B56" s="36"/>
      <c r="C56" s="35"/>
      <c r="D56" s="36"/>
      <c r="E56" s="36"/>
      <c r="F56" s="36"/>
      <c r="G56" s="36"/>
      <c r="H56" s="37"/>
      <c r="I56" s="38"/>
      <c r="J56" s="36"/>
      <c r="K56" s="39"/>
      <c r="L56" s="36"/>
      <c r="M56" s="40"/>
      <c r="N56" s="37"/>
      <c r="O56" s="37"/>
      <c r="P56" s="38"/>
      <c r="Q56" s="36"/>
      <c r="R56" s="39"/>
      <c r="S56" s="36"/>
      <c r="T56" s="40"/>
      <c r="U56" s="36"/>
      <c r="V56" s="36"/>
    </row>
    <row r="57" spans="1:22" ht="18" customHeight="1">
      <c r="A57" s="35"/>
      <c r="B57" s="36"/>
      <c r="C57" s="35"/>
      <c r="D57" s="36"/>
      <c r="E57" s="36"/>
      <c r="F57" s="36"/>
      <c r="G57" s="36"/>
      <c r="H57" s="37"/>
      <c r="I57" s="38"/>
      <c r="J57" s="36"/>
      <c r="K57" s="39"/>
      <c r="L57" s="36"/>
      <c r="M57" s="40"/>
      <c r="N57" s="37"/>
      <c r="O57" s="37"/>
      <c r="P57" s="38"/>
      <c r="Q57" s="36"/>
      <c r="R57" s="39"/>
      <c r="S57" s="36"/>
      <c r="T57" s="40"/>
      <c r="U57" s="36"/>
      <c r="V57" s="36"/>
    </row>
    <row r="58" spans="1:22" ht="18" customHeight="1">
      <c r="A58" s="35"/>
      <c r="B58" s="36"/>
      <c r="C58" s="35"/>
      <c r="D58" s="36"/>
      <c r="E58" s="36"/>
      <c r="F58" s="36"/>
      <c r="G58" s="36"/>
      <c r="H58" s="37"/>
      <c r="I58" s="38"/>
      <c r="J58" s="36"/>
      <c r="K58" s="39"/>
      <c r="L58" s="36"/>
      <c r="M58" s="40"/>
      <c r="N58" s="37"/>
      <c r="O58" s="37"/>
      <c r="P58" s="38"/>
      <c r="Q58" s="36"/>
      <c r="R58" s="39"/>
      <c r="S58" s="36"/>
      <c r="T58" s="40"/>
      <c r="U58" s="36"/>
      <c r="V58" s="36"/>
    </row>
    <row r="59" spans="1:22" ht="18" customHeight="1">
      <c r="A59" s="35"/>
      <c r="B59" s="36"/>
      <c r="C59" s="35"/>
      <c r="D59" s="36"/>
      <c r="E59" s="36"/>
      <c r="F59" s="36"/>
      <c r="G59" s="36"/>
      <c r="H59" s="37"/>
      <c r="I59" s="38"/>
      <c r="J59" s="36"/>
      <c r="K59" s="39"/>
      <c r="L59" s="36"/>
      <c r="M59" s="40"/>
      <c r="N59" s="37"/>
      <c r="O59" s="37"/>
      <c r="P59" s="38"/>
      <c r="Q59" s="36"/>
      <c r="R59" s="39"/>
      <c r="S59" s="36"/>
      <c r="T59" s="40"/>
      <c r="U59" s="36"/>
      <c r="V59" s="36"/>
    </row>
    <row r="60" spans="1:22" ht="18" customHeight="1">
      <c r="A60" s="35"/>
      <c r="B60" s="36"/>
      <c r="C60" s="35"/>
      <c r="D60" s="36"/>
      <c r="E60" s="36"/>
      <c r="F60" s="36"/>
      <c r="G60" s="36"/>
      <c r="H60" s="37"/>
      <c r="I60" s="38"/>
      <c r="J60" s="36"/>
      <c r="K60" s="39"/>
      <c r="L60" s="36"/>
      <c r="M60" s="40"/>
      <c r="N60" s="37"/>
      <c r="O60" s="37"/>
      <c r="P60" s="38"/>
      <c r="Q60" s="36"/>
      <c r="R60" s="39"/>
      <c r="S60" s="36"/>
      <c r="T60" s="40"/>
      <c r="U60" s="36"/>
      <c r="V60" s="36"/>
    </row>
    <row r="61" spans="1:22" ht="18" customHeight="1">
      <c r="A61" s="35"/>
      <c r="B61" s="36"/>
      <c r="C61" s="35"/>
      <c r="D61" s="36"/>
      <c r="E61" s="36"/>
      <c r="F61" s="36"/>
      <c r="G61" s="36"/>
      <c r="H61" s="37"/>
      <c r="I61" s="38"/>
      <c r="J61" s="36"/>
      <c r="K61" s="39"/>
      <c r="L61" s="36"/>
      <c r="M61" s="40"/>
      <c r="N61" s="37"/>
      <c r="O61" s="37"/>
      <c r="P61" s="38"/>
      <c r="Q61" s="36"/>
      <c r="R61" s="39"/>
      <c r="S61" s="36"/>
      <c r="T61" s="40"/>
      <c r="U61" s="36"/>
      <c r="V61" s="36"/>
    </row>
    <row r="62" spans="1:22" ht="18" customHeight="1">
      <c r="A62" s="35"/>
      <c r="B62" s="36"/>
      <c r="C62" s="35"/>
      <c r="D62" s="36"/>
      <c r="E62" s="36"/>
      <c r="F62" s="36"/>
      <c r="G62" s="36"/>
      <c r="H62" s="37"/>
      <c r="I62" s="38"/>
      <c r="J62" s="36"/>
      <c r="K62" s="39"/>
      <c r="L62" s="36"/>
      <c r="M62" s="40"/>
      <c r="N62" s="37"/>
      <c r="O62" s="37"/>
      <c r="P62" s="38"/>
      <c r="Q62" s="36"/>
      <c r="R62" s="39"/>
      <c r="S62" s="36"/>
      <c r="T62" s="40"/>
      <c r="U62" s="36"/>
      <c r="V62" s="36"/>
    </row>
    <row r="63" spans="1:22" ht="18" customHeight="1">
      <c r="A63" s="35"/>
      <c r="B63" s="36"/>
      <c r="C63" s="35"/>
      <c r="D63" s="36"/>
      <c r="E63" s="36"/>
      <c r="F63" s="36"/>
      <c r="G63" s="36"/>
      <c r="H63" s="37"/>
      <c r="I63" s="38"/>
      <c r="J63" s="36"/>
      <c r="K63" s="39"/>
      <c r="L63" s="36"/>
      <c r="M63" s="40"/>
      <c r="N63" s="37"/>
      <c r="O63" s="37"/>
      <c r="P63" s="38"/>
      <c r="Q63" s="36"/>
      <c r="R63" s="39"/>
      <c r="S63" s="36"/>
      <c r="T63" s="40"/>
      <c r="U63" s="36"/>
      <c r="V63" s="36"/>
    </row>
    <row r="64" spans="1:22" ht="18" customHeight="1">
      <c r="A64" s="35"/>
      <c r="B64" s="36"/>
      <c r="C64" s="35"/>
      <c r="D64" s="36"/>
      <c r="E64" s="36"/>
      <c r="F64" s="36"/>
      <c r="G64" s="36"/>
      <c r="H64" s="37"/>
      <c r="I64" s="38"/>
      <c r="J64" s="36"/>
      <c r="K64" s="39"/>
      <c r="L64" s="36"/>
      <c r="M64" s="40"/>
      <c r="N64" s="37"/>
      <c r="O64" s="37"/>
      <c r="P64" s="38"/>
      <c r="Q64" s="36"/>
      <c r="R64" s="39"/>
      <c r="S64" s="36"/>
      <c r="T64" s="40"/>
      <c r="U64" s="36"/>
      <c r="V64" s="36"/>
    </row>
    <row r="65" spans="1:22" ht="18" customHeight="1">
      <c r="A65" s="35"/>
      <c r="B65" s="36"/>
      <c r="C65" s="35"/>
      <c r="D65" s="36"/>
      <c r="E65" s="36"/>
      <c r="F65" s="36"/>
      <c r="G65" s="36"/>
      <c r="H65" s="37"/>
      <c r="I65" s="38"/>
      <c r="J65" s="36"/>
      <c r="K65" s="39"/>
      <c r="L65" s="36"/>
      <c r="M65" s="40"/>
      <c r="N65" s="37"/>
      <c r="O65" s="37"/>
      <c r="P65" s="38"/>
      <c r="Q65" s="36"/>
      <c r="R65" s="39"/>
      <c r="S65" s="36"/>
      <c r="T65" s="40"/>
      <c r="U65" s="36"/>
      <c r="V65" s="36"/>
    </row>
    <row r="66" spans="1:22" ht="18" customHeight="1">
      <c r="A66" s="35"/>
      <c r="B66" s="36"/>
      <c r="C66" s="35"/>
      <c r="D66" s="36"/>
      <c r="E66" s="36"/>
      <c r="F66" s="36"/>
      <c r="G66" s="36"/>
      <c r="H66" s="37"/>
      <c r="I66" s="38"/>
      <c r="J66" s="36"/>
      <c r="K66" s="39"/>
      <c r="L66" s="36"/>
      <c r="M66" s="40"/>
      <c r="N66" s="37"/>
      <c r="O66" s="38"/>
      <c r="P66" s="36"/>
      <c r="Q66" s="39"/>
      <c r="R66" s="39"/>
      <c r="S66" s="36"/>
      <c r="T66" s="36"/>
      <c r="U66" s="36"/>
      <c r="V66" s="36"/>
    </row>
    <row r="67" spans="1:22" ht="18" customHeight="1">
      <c r="A67" s="35"/>
      <c r="B67" s="36"/>
      <c r="C67" s="35"/>
      <c r="D67" s="36"/>
      <c r="E67" s="36"/>
      <c r="F67" s="36"/>
      <c r="G67" s="36"/>
      <c r="H67" s="37"/>
      <c r="I67" s="38"/>
      <c r="J67" s="36"/>
      <c r="K67" s="39"/>
      <c r="L67" s="36"/>
      <c r="M67" s="40"/>
      <c r="N67" s="37"/>
      <c r="O67" s="37"/>
      <c r="P67" s="38"/>
      <c r="Q67" s="36"/>
      <c r="R67" s="39"/>
      <c r="S67" s="36"/>
      <c r="T67" s="43"/>
      <c r="U67" s="36"/>
      <c r="V67" s="36"/>
    </row>
    <row r="68" spans="1:22" ht="18" customHeight="1">
      <c r="A68" s="35"/>
      <c r="B68" s="36"/>
      <c r="C68" s="35"/>
      <c r="D68" s="36"/>
      <c r="E68" s="36"/>
      <c r="F68" s="36"/>
      <c r="G68" s="36"/>
      <c r="H68" s="37"/>
      <c r="I68" s="38"/>
      <c r="J68" s="36"/>
      <c r="K68" s="39"/>
      <c r="L68" s="36"/>
      <c r="M68" s="40"/>
      <c r="N68" s="37"/>
      <c r="O68" s="37"/>
      <c r="P68" s="38"/>
      <c r="Q68" s="36"/>
      <c r="R68" s="39"/>
      <c r="S68" s="36"/>
      <c r="T68" s="43"/>
      <c r="U68" s="36"/>
      <c r="V68" s="36"/>
    </row>
    <row r="69" spans="1:22" ht="18" customHeight="1">
      <c r="A69" s="35"/>
      <c r="B69" s="36"/>
      <c r="C69" s="35"/>
      <c r="D69" s="36"/>
      <c r="E69" s="36"/>
      <c r="F69" s="36"/>
      <c r="G69" s="36"/>
      <c r="H69" s="37"/>
      <c r="I69" s="38"/>
      <c r="J69" s="36"/>
      <c r="K69" s="39"/>
      <c r="L69" s="36"/>
      <c r="M69" s="40"/>
      <c r="N69" s="36"/>
      <c r="O69" s="36"/>
      <c r="P69" s="35"/>
      <c r="Q69" s="36"/>
      <c r="R69" s="36"/>
      <c r="S69" s="36"/>
      <c r="T69" s="36"/>
      <c r="U69" s="36"/>
      <c r="V69" s="36"/>
    </row>
    <row r="70" spans="1:22" ht="18" customHeight="1">
      <c r="A70" s="35"/>
      <c r="B70" s="36"/>
      <c r="C70" s="35"/>
      <c r="D70" s="36"/>
      <c r="E70" s="36"/>
      <c r="F70" s="36"/>
      <c r="G70" s="36"/>
      <c r="H70" s="37"/>
      <c r="I70" s="38"/>
      <c r="J70" s="36"/>
      <c r="K70" s="39"/>
      <c r="L70" s="36"/>
      <c r="M70" s="40"/>
      <c r="N70" s="36"/>
      <c r="O70" s="36"/>
      <c r="P70" s="35"/>
      <c r="Q70" s="36"/>
      <c r="R70" s="36"/>
      <c r="S70" s="36"/>
      <c r="T70" s="36"/>
      <c r="U70" s="36"/>
      <c r="V70" s="36"/>
    </row>
    <row r="71" spans="1:22" ht="18" customHeight="1">
      <c r="A71" s="35"/>
      <c r="B71" s="36"/>
      <c r="C71" s="35"/>
      <c r="D71" s="36"/>
      <c r="E71" s="36"/>
      <c r="F71" s="36"/>
      <c r="G71" s="36"/>
      <c r="H71" s="37"/>
      <c r="I71" s="38"/>
      <c r="J71" s="36"/>
      <c r="K71" s="39"/>
      <c r="L71" s="36"/>
      <c r="M71" s="40"/>
      <c r="N71" s="36"/>
      <c r="O71" s="36"/>
      <c r="P71" s="35"/>
      <c r="Q71" s="36"/>
      <c r="R71" s="36"/>
      <c r="S71" s="36"/>
      <c r="T71" s="36"/>
      <c r="U71" s="36"/>
      <c r="V71" s="36"/>
    </row>
    <row r="72" spans="1:22" ht="18" customHeight="1">
      <c r="A72" s="35"/>
      <c r="B72" s="36"/>
      <c r="C72" s="35"/>
      <c r="D72" s="36"/>
      <c r="E72" s="36"/>
      <c r="F72" s="36"/>
      <c r="G72" s="36"/>
      <c r="H72" s="37"/>
      <c r="I72" s="38"/>
      <c r="J72" s="36"/>
      <c r="K72" s="39"/>
      <c r="L72" s="36"/>
      <c r="M72" s="40"/>
      <c r="N72" s="36"/>
      <c r="O72" s="36"/>
      <c r="P72" s="35"/>
      <c r="Q72" s="36"/>
      <c r="R72" s="36"/>
      <c r="S72" s="36"/>
      <c r="T72" s="36"/>
      <c r="U72" s="36"/>
      <c r="V72" s="36"/>
    </row>
    <row r="73" spans="1:22" ht="18" customHeight="1">
      <c r="A73" s="35"/>
      <c r="B73" s="36"/>
      <c r="C73" s="35"/>
      <c r="D73" s="36"/>
      <c r="E73" s="36"/>
      <c r="F73" s="36"/>
      <c r="G73" s="36"/>
      <c r="H73" s="37"/>
      <c r="I73" s="38"/>
      <c r="J73" s="36"/>
      <c r="K73" s="39"/>
      <c r="L73" s="36"/>
      <c r="M73" s="40"/>
      <c r="N73" s="36"/>
      <c r="O73" s="36"/>
      <c r="P73" s="35"/>
      <c r="Q73" s="36"/>
      <c r="R73" s="36"/>
      <c r="S73" s="36"/>
      <c r="T73" s="36"/>
      <c r="U73" s="36"/>
      <c r="V73" s="36"/>
    </row>
    <row r="74" spans="1:22" ht="18" customHeight="1">
      <c r="A74" s="35"/>
      <c r="B74" s="36"/>
      <c r="C74" s="35"/>
      <c r="D74" s="36"/>
      <c r="E74" s="36"/>
      <c r="F74" s="36"/>
      <c r="G74" s="36"/>
      <c r="H74" s="37"/>
      <c r="I74" s="38"/>
      <c r="J74" s="36"/>
      <c r="K74" s="39"/>
      <c r="L74" s="36"/>
      <c r="M74" s="40"/>
      <c r="N74" s="36"/>
      <c r="O74" s="36"/>
      <c r="P74" s="35"/>
      <c r="Q74" s="36"/>
      <c r="R74" s="36"/>
      <c r="S74" s="36"/>
      <c r="T74" s="36"/>
      <c r="U74" s="36"/>
      <c r="V74" s="36"/>
    </row>
    <row r="75" spans="1:22" ht="18" customHeight="1">
      <c r="A75" s="35"/>
      <c r="B75" s="36"/>
      <c r="C75" s="35"/>
      <c r="D75" s="36"/>
      <c r="E75" s="36"/>
      <c r="F75" s="36"/>
      <c r="G75" s="36"/>
      <c r="H75" s="37"/>
      <c r="I75" s="38"/>
      <c r="J75" s="36"/>
      <c r="K75" s="39"/>
      <c r="L75" s="36"/>
      <c r="M75" s="40"/>
      <c r="N75" s="36"/>
      <c r="O75" s="36"/>
      <c r="P75" s="35"/>
      <c r="Q75" s="36"/>
      <c r="R75" s="36"/>
      <c r="S75" s="36"/>
      <c r="T75" s="36"/>
      <c r="U75" s="36"/>
      <c r="V75" s="36"/>
    </row>
    <row r="76" spans="1:22" ht="18" customHeight="1">
      <c r="A76" s="35"/>
      <c r="H76" s="36"/>
      <c r="I76" s="35"/>
      <c r="J76" s="36"/>
      <c r="K76" s="36"/>
      <c r="L76" s="36"/>
      <c r="M76" s="36"/>
      <c r="U76" s="36"/>
      <c r="V76" s="36"/>
    </row>
    <row r="77" spans="1:22" ht="18" customHeight="1">
      <c r="A77" s="35"/>
      <c r="H77" s="36"/>
      <c r="I77" s="35"/>
      <c r="J77" s="36"/>
      <c r="K77" s="36"/>
      <c r="L77" s="36"/>
      <c r="M77" s="36"/>
      <c r="U77" s="36"/>
      <c r="V77" s="36"/>
    </row>
    <row r="104" spans="2:20" ht="18" customHeight="1">
      <c r="B104" s="36"/>
      <c r="C104" s="35"/>
      <c r="D104" s="36"/>
      <c r="E104" s="36"/>
      <c r="F104" s="36"/>
      <c r="G104" s="36"/>
      <c r="N104" s="37"/>
      <c r="O104" s="37"/>
      <c r="P104" s="38"/>
      <c r="Q104" s="36"/>
      <c r="R104" s="39"/>
      <c r="S104" s="36"/>
      <c r="T104" s="40"/>
    </row>
    <row r="105" spans="2:20" ht="18" customHeight="1">
      <c r="B105" s="36"/>
      <c r="C105" s="35"/>
      <c r="D105" s="36"/>
      <c r="E105" s="36"/>
      <c r="F105" s="36"/>
      <c r="G105" s="36"/>
      <c r="N105" s="37"/>
      <c r="O105" s="37"/>
      <c r="P105" s="38"/>
      <c r="Q105" s="36"/>
      <c r="R105" s="39"/>
      <c r="S105" s="36"/>
      <c r="T105" s="40"/>
    </row>
    <row r="106" spans="1:22" ht="18" customHeight="1">
      <c r="A106" s="35"/>
      <c r="B106" s="36"/>
      <c r="C106" s="35"/>
      <c r="D106" s="36"/>
      <c r="E106" s="36"/>
      <c r="F106" s="36"/>
      <c r="G106" s="36"/>
      <c r="H106" s="37"/>
      <c r="I106" s="38"/>
      <c r="J106" s="36"/>
      <c r="K106" s="39"/>
      <c r="L106" s="36"/>
      <c r="M106" s="40"/>
      <c r="N106" s="37"/>
      <c r="O106" s="37"/>
      <c r="P106" s="38"/>
      <c r="Q106" s="36"/>
      <c r="R106" s="39"/>
      <c r="S106" s="36"/>
      <c r="T106" s="40"/>
      <c r="U106" s="36"/>
      <c r="V106" s="36"/>
    </row>
    <row r="107" spans="1:22" ht="18" customHeight="1">
      <c r="A107" s="35"/>
      <c r="B107" s="36"/>
      <c r="C107" s="35"/>
      <c r="D107" s="36"/>
      <c r="E107" s="36"/>
      <c r="F107" s="36"/>
      <c r="G107" s="36"/>
      <c r="H107" s="37"/>
      <c r="I107" s="41"/>
      <c r="J107" s="36"/>
      <c r="K107" s="39"/>
      <c r="L107" s="36"/>
      <c r="M107" s="40"/>
      <c r="N107" s="37"/>
      <c r="O107" s="37"/>
      <c r="P107" s="38"/>
      <c r="Q107" s="36"/>
      <c r="R107" s="39"/>
      <c r="S107" s="36"/>
      <c r="T107" s="40"/>
      <c r="U107" s="36"/>
      <c r="V107" s="36"/>
    </row>
    <row r="108" spans="1:22" ht="18" customHeight="1">
      <c r="A108" s="35"/>
      <c r="B108" s="36"/>
      <c r="C108" s="35"/>
      <c r="D108" s="36"/>
      <c r="E108" s="36"/>
      <c r="F108" s="36"/>
      <c r="G108" s="36"/>
      <c r="H108" s="37"/>
      <c r="I108" s="41"/>
      <c r="J108" s="36"/>
      <c r="K108" s="39"/>
      <c r="L108" s="36"/>
      <c r="M108" s="40"/>
      <c r="N108" s="37"/>
      <c r="O108" s="37"/>
      <c r="P108" s="38"/>
      <c r="Q108" s="36"/>
      <c r="R108" s="39"/>
      <c r="S108" s="36"/>
      <c r="T108" s="40"/>
      <c r="U108" s="36"/>
      <c r="V108" s="36"/>
    </row>
    <row r="109" spans="1:22" ht="18" customHeight="1">
      <c r="A109" s="35"/>
      <c r="B109" s="36"/>
      <c r="C109" s="35"/>
      <c r="D109" s="36"/>
      <c r="E109" s="36"/>
      <c r="F109" s="36"/>
      <c r="G109" s="36"/>
      <c r="H109" s="37"/>
      <c r="I109" s="38"/>
      <c r="J109" s="36"/>
      <c r="K109" s="39"/>
      <c r="L109" s="36"/>
      <c r="M109" s="40"/>
      <c r="N109" s="37"/>
      <c r="O109" s="37"/>
      <c r="P109" s="38"/>
      <c r="Q109" s="36"/>
      <c r="R109" s="39"/>
      <c r="S109" s="36"/>
      <c r="T109" s="40"/>
      <c r="U109" s="36"/>
      <c r="V109" s="36"/>
    </row>
    <row r="110" spans="1:22" ht="18" customHeight="1">
      <c r="A110" s="35"/>
      <c r="B110" s="36"/>
      <c r="C110" s="35"/>
      <c r="D110" s="36"/>
      <c r="E110" s="36"/>
      <c r="F110" s="36"/>
      <c r="G110" s="36"/>
      <c r="H110" s="37"/>
      <c r="I110" s="38"/>
      <c r="J110" s="36"/>
      <c r="K110" s="39"/>
      <c r="L110" s="36"/>
      <c r="M110" s="40"/>
      <c r="N110" s="37"/>
      <c r="O110" s="37"/>
      <c r="P110" s="38"/>
      <c r="Q110" s="36"/>
      <c r="R110" s="39"/>
      <c r="S110" s="36"/>
      <c r="T110" s="40"/>
      <c r="U110" s="36"/>
      <c r="V110" s="36"/>
    </row>
    <row r="111" spans="1:22" ht="18" customHeight="1">
      <c r="A111" s="35"/>
      <c r="B111" s="36"/>
      <c r="C111" s="35"/>
      <c r="D111" s="36"/>
      <c r="E111" s="36"/>
      <c r="F111" s="36"/>
      <c r="G111" s="36"/>
      <c r="H111" s="37"/>
      <c r="I111" s="38"/>
      <c r="J111" s="36"/>
      <c r="K111" s="39"/>
      <c r="L111" s="36"/>
      <c r="M111" s="40"/>
      <c r="N111" s="37"/>
      <c r="O111" s="37"/>
      <c r="P111" s="38"/>
      <c r="Q111" s="36"/>
      <c r="R111" s="39"/>
      <c r="S111" s="36"/>
      <c r="T111" s="40"/>
      <c r="U111" s="36"/>
      <c r="V111" s="36"/>
    </row>
    <row r="112" spans="1:22" ht="18" customHeight="1">
      <c r="A112" s="35"/>
      <c r="B112" s="36"/>
      <c r="C112" s="35"/>
      <c r="D112" s="36"/>
      <c r="E112" s="36"/>
      <c r="F112" s="36"/>
      <c r="G112" s="36"/>
      <c r="H112" s="37"/>
      <c r="I112" s="38"/>
      <c r="J112" s="36"/>
      <c r="K112" s="39"/>
      <c r="L112" s="36"/>
      <c r="M112" s="40"/>
      <c r="N112" s="37"/>
      <c r="O112" s="37"/>
      <c r="P112" s="38"/>
      <c r="Q112" s="36"/>
      <c r="R112" s="39"/>
      <c r="S112" s="36"/>
      <c r="T112" s="40"/>
      <c r="U112" s="36"/>
      <c r="V112" s="36"/>
    </row>
    <row r="113" spans="1:22" ht="18" customHeight="1">
      <c r="A113" s="35"/>
      <c r="B113" s="36"/>
      <c r="C113" s="35"/>
      <c r="D113" s="36"/>
      <c r="E113" s="36"/>
      <c r="F113" s="36"/>
      <c r="G113" s="36"/>
      <c r="H113" s="37"/>
      <c r="I113" s="38"/>
      <c r="J113" s="36"/>
      <c r="K113" s="39"/>
      <c r="L113" s="36"/>
      <c r="M113" s="40"/>
      <c r="N113" s="37"/>
      <c r="O113" s="37"/>
      <c r="P113" s="38"/>
      <c r="Q113" s="36"/>
      <c r="R113" s="39"/>
      <c r="S113" s="36"/>
      <c r="T113" s="40"/>
      <c r="U113" s="36"/>
      <c r="V113" s="36"/>
    </row>
    <row r="114" spans="1:22" ht="18" customHeight="1">
      <c r="A114" s="35"/>
      <c r="B114" s="36"/>
      <c r="C114" s="35"/>
      <c r="D114" s="36"/>
      <c r="E114" s="36"/>
      <c r="F114" s="36"/>
      <c r="G114" s="36"/>
      <c r="H114" s="37"/>
      <c r="I114" s="38"/>
      <c r="J114" s="36"/>
      <c r="K114" s="39"/>
      <c r="L114" s="36"/>
      <c r="M114" s="40"/>
      <c r="N114" s="37"/>
      <c r="O114" s="37"/>
      <c r="P114" s="38"/>
      <c r="Q114" s="36"/>
      <c r="R114" s="39"/>
      <c r="S114" s="36"/>
      <c r="T114" s="40"/>
      <c r="U114" s="36"/>
      <c r="V114" s="36"/>
    </row>
    <row r="115" spans="1:22" ht="18" customHeight="1">
      <c r="A115" s="35"/>
      <c r="B115" s="36"/>
      <c r="C115" s="35"/>
      <c r="D115" s="36"/>
      <c r="E115" s="36"/>
      <c r="F115" s="36"/>
      <c r="G115" s="36"/>
      <c r="H115" s="37"/>
      <c r="I115" s="38"/>
      <c r="J115" s="36"/>
      <c r="K115" s="39"/>
      <c r="L115" s="36"/>
      <c r="M115" s="40"/>
      <c r="N115" s="37"/>
      <c r="O115" s="37"/>
      <c r="P115" s="38"/>
      <c r="Q115" s="36"/>
      <c r="R115" s="39"/>
      <c r="S115" s="36"/>
      <c r="T115" s="40"/>
      <c r="U115" s="36"/>
      <c r="V115" s="36"/>
    </row>
    <row r="116" spans="1:22" ht="18" customHeight="1">
      <c r="A116" s="35"/>
      <c r="B116" s="36"/>
      <c r="C116" s="35"/>
      <c r="D116" s="36"/>
      <c r="E116" s="36"/>
      <c r="F116" s="36"/>
      <c r="G116" s="36"/>
      <c r="H116" s="37"/>
      <c r="I116" s="38"/>
      <c r="J116" s="36"/>
      <c r="K116" s="39"/>
      <c r="L116" s="36"/>
      <c r="M116" s="40"/>
      <c r="N116" s="37"/>
      <c r="O116" s="37"/>
      <c r="P116" s="38"/>
      <c r="Q116" s="36"/>
      <c r="R116" s="39"/>
      <c r="S116" s="36"/>
      <c r="T116" s="40"/>
      <c r="U116" s="36"/>
      <c r="V116" s="36"/>
    </row>
    <row r="117" spans="1:22" ht="18" customHeight="1">
      <c r="A117" s="35"/>
      <c r="B117" s="36"/>
      <c r="C117" s="35"/>
      <c r="D117" s="36"/>
      <c r="E117" s="36"/>
      <c r="F117" s="36"/>
      <c r="G117" s="36"/>
      <c r="H117" s="37"/>
      <c r="I117" s="38"/>
      <c r="J117" s="36"/>
      <c r="K117" s="39"/>
      <c r="L117" s="36"/>
      <c r="M117" s="40"/>
      <c r="N117" s="37"/>
      <c r="O117" s="37"/>
      <c r="P117" s="38"/>
      <c r="Q117" s="36"/>
      <c r="R117" s="39"/>
      <c r="S117" s="36"/>
      <c r="T117" s="40"/>
      <c r="U117" s="36"/>
      <c r="V117" s="36"/>
    </row>
    <row r="118" spans="1:22" ht="18" customHeight="1">
      <c r="A118" s="35"/>
      <c r="B118" s="36"/>
      <c r="C118" s="35"/>
      <c r="D118" s="36"/>
      <c r="E118" s="36"/>
      <c r="F118" s="36"/>
      <c r="G118" s="36"/>
      <c r="H118" s="37"/>
      <c r="I118" s="38"/>
      <c r="J118" s="36"/>
      <c r="K118" s="39"/>
      <c r="L118" s="36"/>
      <c r="M118" s="40"/>
      <c r="N118" s="37"/>
      <c r="O118" s="37"/>
      <c r="P118" s="38"/>
      <c r="Q118" s="36"/>
      <c r="R118" s="39"/>
      <c r="S118" s="36"/>
      <c r="T118" s="40"/>
      <c r="U118" s="36"/>
      <c r="V118" s="36"/>
    </row>
    <row r="119" spans="1:22" ht="18" customHeight="1">
      <c r="A119" s="35"/>
      <c r="B119" s="36"/>
      <c r="C119" s="35"/>
      <c r="D119" s="36"/>
      <c r="E119" s="36"/>
      <c r="F119" s="36"/>
      <c r="G119" s="36"/>
      <c r="H119" s="37"/>
      <c r="I119" s="38"/>
      <c r="J119" s="36"/>
      <c r="K119" s="39"/>
      <c r="L119" s="36"/>
      <c r="M119" s="40"/>
      <c r="N119" s="37"/>
      <c r="O119" s="38"/>
      <c r="P119" s="36"/>
      <c r="Q119" s="39"/>
      <c r="R119" s="39"/>
      <c r="S119" s="36"/>
      <c r="T119" s="36"/>
      <c r="U119" s="36"/>
      <c r="V119" s="36"/>
    </row>
    <row r="120" spans="1:22" ht="18" customHeight="1">
      <c r="A120" s="35"/>
      <c r="B120" s="36"/>
      <c r="C120" s="35"/>
      <c r="D120" s="36"/>
      <c r="E120" s="36"/>
      <c r="F120" s="36"/>
      <c r="G120" s="36"/>
      <c r="H120" s="37"/>
      <c r="I120" s="38"/>
      <c r="J120" s="36"/>
      <c r="K120" s="39"/>
      <c r="L120" s="36"/>
      <c r="M120" s="40"/>
      <c r="N120" s="37"/>
      <c r="O120" s="37"/>
      <c r="P120" s="38"/>
      <c r="Q120" s="36"/>
      <c r="R120" s="39"/>
      <c r="S120" s="36"/>
      <c r="T120" s="43"/>
      <c r="U120" s="36"/>
      <c r="V120" s="36"/>
    </row>
    <row r="121" spans="1:22" ht="18" customHeight="1">
      <c r="A121" s="35"/>
      <c r="B121" s="36"/>
      <c r="C121" s="35"/>
      <c r="D121" s="36"/>
      <c r="E121" s="36"/>
      <c r="F121" s="36"/>
      <c r="G121" s="36"/>
      <c r="H121" s="37"/>
      <c r="I121" s="38"/>
      <c r="J121" s="36"/>
      <c r="K121" s="39"/>
      <c r="L121" s="36"/>
      <c r="M121" s="40"/>
      <c r="N121" s="37"/>
      <c r="O121" s="37"/>
      <c r="P121" s="38"/>
      <c r="Q121" s="36"/>
      <c r="R121" s="39"/>
      <c r="S121" s="36"/>
      <c r="T121" s="43"/>
      <c r="U121" s="36"/>
      <c r="V121" s="36"/>
    </row>
    <row r="122" spans="1:22" ht="18" customHeight="1">
      <c r="A122" s="35"/>
      <c r="B122" s="36"/>
      <c r="C122" s="35"/>
      <c r="D122" s="36"/>
      <c r="E122" s="36"/>
      <c r="F122" s="36"/>
      <c r="G122" s="36"/>
      <c r="H122" s="37"/>
      <c r="I122" s="38"/>
      <c r="J122" s="36"/>
      <c r="K122" s="39"/>
      <c r="L122" s="36"/>
      <c r="M122" s="40"/>
      <c r="N122" s="36"/>
      <c r="O122" s="36"/>
      <c r="P122" s="35"/>
      <c r="Q122" s="36"/>
      <c r="R122" s="36"/>
      <c r="S122" s="36"/>
      <c r="T122" s="36"/>
      <c r="U122" s="36"/>
      <c r="V122" s="36"/>
    </row>
    <row r="123" spans="1:22" ht="18" customHeight="1">
      <c r="A123" s="35"/>
      <c r="B123" s="36"/>
      <c r="C123" s="35"/>
      <c r="D123" s="36"/>
      <c r="E123" s="36"/>
      <c r="F123" s="36"/>
      <c r="G123" s="36"/>
      <c r="H123" s="37"/>
      <c r="I123" s="38"/>
      <c r="J123" s="36"/>
      <c r="K123" s="39"/>
      <c r="L123" s="36"/>
      <c r="M123" s="40"/>
      <c r="N123" s="36"/>
      <c r="O123" s="36"/>
      <c r="P123" s="35"/>
      <c r="Q123" s="36"/>
      <c r="R123" s="36"/>
      <c r="S123" s="36"/>
      <c r="T123" s="36"/>
      <c r="U123" s="36"/>
      <c r="V123" s="36"/>
    </row>
    <row r="124" spans="1:22" ht="18" customHeight="1">
      <c r="A124" s="35"/>
      <c r="B124" s="36"/>
      <c r="C124" s="35"/>
      <c r="D124" s="36"/>
      <c r="E124" s="36"/>
      <c r="F124" s="36"/>
      <c r="G124" s="36"/>
      <c r="H124" s="37"/>
      <c r="I124" s="38"/>
      <c r="J124" s="36"/>
      <c r="K124" s="39"/>
      <c r="L124" s="36"/>
      <c r="M124" s="40"/>
      <c r="N124" s="36"/>
      <c r="O124" s="36"/>
      <c r="P124" s="35"/>
      <c r="Q124" s="36"/>
      <c r="R124" s="36"/>
      <c r="S124" s="36"/>
      <c r="T124" s="36"/>
      <c r="U124" s="36"/>
      <c r="V124" s="36"/>
    </row>
    <row r="125" spans="1:22" ht="18" customHeight="1">
      <c r="A125" s="35"/>
      <c r="B125" s="36"/>
      <c r="C125" s="35"/>
      <c r="D125" s="36"/>
      <c r="E125" s="36"/>
      <c r="F125" s="36"/>
      <c r="G125" s="36"/>
      <c r="H125" s="37"/>
      <c r="I125" s="38"/>
      <c r="J125" s="36"/>
      <c r="K125" s="39"/>
      <c r="L125" s="36"/>
      <c r="M125" s="40"/>
      <c r="N125" s="36"/>
      <c r="O125" s="36"/>
      <c r="P125" s="35"/>
      <c r="Q125" s="36"/>
      <c r="R125" s="36"/>
      <c r="S125" s="36"/>
      <c r="T125" s="36"/>
      <c r="U125" s="36"/>
      <c r="V125" s="36"/>
    </row>
    <row r="126" spans="1:22" ht="18" customHeight="1">
      <c r="A126" s="35"/>
      <c r="B126" s="36"/>
      <c r="C126" s="35"/>
      <c r="D126" s="36"/>
      <c r="E126" s="36"/>
      <c r="F126" s="36"/>
      <c r="G126" s="36"/>
      <c r="H126" s="37"/>
      <c r="I126" s="38"/>
      <c r="J126" s="36"/>
      <c r="K126" s="39"/>
      <c r="L126" s="36"/>
      <c r="M126" s="40"/>
      <c r="N126" s="36"/>
      <c r="O126" s="36"/>
      <c r="P126" s="35"/>
      <c r="Q126" s="36"/>
      <c r="R126" s="36"/>
      <c r="S126" s="36"/>
      <c r="T126" s="36"/>
      <c r="U126" s="36"/>
      <c r="V126" s="36"/>
    </row>
    <row r="127" spans="1:22" ht="18" customHeight="1">
      <c r="A127" s="35"/>
      <c r="B127" s="36"/>
      <c r="C127" s="35"/>
      <c r="D127" s="36"/>
      <c r="E127" s="36"/>
      <c r="F127" s="36"/>
      <c r="G127" s="36"/>
      <c r="H127" s="37"/>
      <c r="I127" s="38"/>
      <c r="J127" s="36"/>
      <c r="K127" s="39"/>
      <c r="L127" s="36"/>
      <c r="M127" s="40"/>
      <c r="N127" s="36"/>
      <c r="O127" s="36"/>
      <c r="P127" s="35"/>
      <c r="Q127" s="36"/>
      <c r="R127" s="36"/>
      <c r="S127" s="36"/>
      <c r="T127" s="36"/>
      <c r="U127" s="36"/>
      <c r="V127" s="36"/>
    </row>
    <row r="128" spans="1:22" ht="18" customHeight="1">
      <c r="A128" s="35"/>
      <c r="B128" s="36"/>
      <c r="C128" s="35"/>
      <c r="D128" s="36"/>
      <c r="E128" s="36"/>
      <c r="F128" s="36"/>
      <c r="G128" s="36"/>
      <c r="H128" s="37"/>
      <c r="I128" s="38"/>
      <c r="J128" s="36"/>
      <c r="K128" s="39"/>
      <c r="L128" s="36"/>
      <c r="M128" s="40"/>
      <c r="N128" s="36"/>
      <c r="O128" s="36"/>
      <c r="P128" s="35"/>
      <c r="Q128" s="36"/>
      <c r="R128" s="36"/>
      <c r="S128" s="36"/>
      <c r="T128" s="36"/>
      <c r="U128" s="36"/>
      <c r="V128" s="36"/>
    </row>
    <row r="129" spans="1:22" ht="18" customHeight="1">
      <c r="A129" s="35"/>
      <c r="H129" s="36"/>
      <c r="I129" s="35"/>
      <c r="J129" s="36"/>
      <c r="K129" s="36"/>
      <c r="L129" s="36"/>
      <c r="M129" s="36"/>
      <c r="U129" s="36"/>
      <c r="V129" s="36"/>
    </row>
    <row r="130" spans="1:22" ht="18" customHeight="1">
      <c r="A130" s="35"/>
      <c r="H130" s="36"/>
      <c r="I130" s="35"/>
      <c r="J130" s="36"/>
      <c r="K130" s="36"/>
      <c r="L130" s="36"/>
      <c r="M130" s="36"/>
      <c r="U130" s="36"/>
      <c r="V130" s="36"/>
    </row>
  </sheetData>
  <sheetProtection/>
  <mergeCells count="155">
    <mergeCell ref="F36:G36"/>
    <mergeCell ref="F37:G37"/>
    <mergeCell ref="F38:G38"/>
    <mergeCell ref="F39:G39"/>
    <mergeCell ref="F40:G40"/>
    <mergeCell ref="F41:G41"/>
    <mergeCell ref="F35:G35"/>
    <mergeCell ref="L33:M33"/>
    <mergeCell ref="L34:M34"/>
    <mergeCell ref="L35:M35"/>
    <mergeCell ref="L28:M28"/>
    <mergeCell ref="L32:M32"/>
    <mergeCell ref="F29:G29"/>
    <mergeCell ref="F28:G28"/>
    <mergeCell ref="S29:T29"/>
    <mergeCell ref="F33:G33"/>
    <mergeCell ref="O30:P30"/>
    <mergeCell ref="O33:P33"/>
    <mergeCell ref="O25:P25"/>
    <mergeCell ref="F34:G34"/>
    <mergeCell ref="F27:G27"/>
    <mergeCell ref="F32:G32"/>
    <mergeCell ref="F25:G25"/>
    <mergeCell ref="L27:M27"/>
    <mergeCell ref="S20:T20"/>
    <mergeCell ref="S21:T21"/>
    <mergeCell ref="S25:T25"/>
    <mergeCell ref="S26:T26"/>
    <mergeCell ref="S27:T27"/>
    <mergeCell ref="S28:T28"/>
    <mergeCell ref="S24:T24"/>
    <mergeCell ref="L20:M20"/>
    <mergeCell ref="L37:M37"/>
    <mergeCell ref="L40:M40"/>
    <mergeCell ref="L41:M41"/>
    <mergeCell ref="S14:T14"/>
    <mergeCell ref="S15:T15"/>
    <mergeCell ref="S16:T16"/>
    <mergeCell ref="S17:T17"/>
    <mergeCell ref="S18:T18"/>
    <mergeCell ref="L14:M14"/>
    <mergeCell ref="L15:M15"/>
    <mergeCell ref="L16:M16"/>
    <mergeCell ref="N11:R11"/>
    <mergeCell ref="L39:M39"/>
    <mergeCell ref="L17:M17"/>
    <mergeCell ref="L18:M18"/>
    <mergeCell ref="L19:M19"/>
    <mergeCell ref="L25:M25"/>
    <mergeCell ref="L26:M26"/>
    <mergeCell ref="N38:T38"/>
    <mergeCell ref="B8:C8"/>
    <mergeCell ref="N5:O6"/>
    <mergeCell ref="E12:F12"/>
    <mergeCell ref="L10:M10"/>
    <mergeCell ref="N10:P10"/>
    <mergeCell ref="L11:M11"/>
    <mergeCell ref="J11:K11"/>
    <mergeCell ref="O8:P8"/>
    <mergeCell ref="D11:F11"/>
    <mergeCell ref="L7:M7"/>
    <mergeCell ref="Q8:S8"/>
    <mergeCell ref="B10:C10"/>
    <mergeCell ref="B9:C9"/>
    <mergeCell ref="B3:T3"/>
    <mergeCell ref="E5:J5"/>
    <mergeCell ref="T5:T6"/>
    <mergeCell ref="B5:C6"/>
    <mergeCell ref="L5:M6"/>
    <mergeCell ref="R5:R6"/>
    <mergeCell ref="Q5:Q6"/>
    <mergeCell ref="S11:T11"/>
    <mergeCell ref="B11:C11"/>
    <mergeCell ref="D10:K10"/>
    <mergeCell ref="Q9:S9"/>
    <mergeCell ref="Q10:S10"/>
    <mergeCell ref="E9:G9"/>
    <mergeCell ref="N9:P9"/>
    <mergeCell ref="H11:I11"/>
    <mergeCell ref="I9:J9"/>
    <mergeCell ref="L9:M9"/>
    <mergeCell ref="P5:P6"/>
    <mergeCell ref="E6:J6"/>
    <mergeCell ref="L8:M8"/>
    <mergeCell ref="I7:J7"/>
    <mergeCell ref="O7:P7"/>
    <mergeCell ref="E7:G7"/>
    <mergeCell ref="E8:J8"/>
    <mergeCell ref="Q7:S7"/>
    <mergeCell ref="S5:S6"/>
    <mergeCell ref="F14:G14"/>
    <mergeCell ref="F19:G19"/>
    <mergeCell ref="O20:P20"/>
    <mergeCell ref="O16:P16"/>
    <mergeCell ref="O18:P18"/>
    <mergeCell ref="F13:G13"/>
    <mergeCell ref="O15:P15"/>
    <mergeCell ref="O14:P14"/>
    <mergeCell ref="F16:G16"/>
    <mergeCell ref="F15:G15"/>
    <mergeCell ref="S13:T13"/>
    <mergeCell ref="L13:M13"/>
    <mergeCell ref="S22:T22"/>
    <mergeCell ref="S23:T23"/>
    <mergeCell ref="F20:G20"/>
    <mergeCell ref="O17:P17"/>
    <mergeCell ref="F17:G17"/>
    <mergeCell ref="F21:G21"/>
    <mergeCell ref="F18:G18"/>
    <mergeCell ref="N40:T40"/>
    <mergeCell ref="Q41:T41"/>
    <mergeCell ref="N36:T36"/>
    <mergeCell ref="N37:T37"/>
    <mergeCell ref="H22:I22"/>
    <mergeCell ref="L22:M22"/>
    <mergeCell ref="L29:M29"/>
    <mergeCell ref="L30:M30"/>
    <mergeCell ref="L31:M31"/>
    <mergeCell ref="B32:C32"/>
    <mergeCell ref="O31:P31"/>
    <mergeCell ref="O34:P34"/>
    <mergeCell ref="F31:G31"/>
    <mergeCell ref="B43:C43"/>
    <mergeCell ref="N41:P41"/>
    <mergeCell ref="N39:T39"/>
    <mergeCell ref="H42:M43"/>
    <mergeCell ref="L36:M36"/>
    <mergeCell ref="L38:M38"/>
    <mergeCell ref="O19:P19"/>
    <mergeCell ref="O27:P27"/>
    <mergeCell ref="O28:P28"/>
    <mergeCell ref="O29:P29"/>
    <mergeCell ref="O32:P32"/>
    <mergeCell ref="O24:P24"/>
    <mergeCell ref="O26:P26"/>
    <mergeCell ref="N35:T35"/>
    <mergeCell ref="S19:T19"/>
    <mergeCell ref="H23:I23"/>
    <mergeCell ref="F22:G22"/>
    <mergeCell ref="O22:P22"/>
    <mergeCell ref="L21:M21"/>
    <mergeCell ref="H24:I24"/>
    <mergeCell ref="F23:G23"/>
    <mergeCell ref="F24:G24"/>
    <mergeCell ref="O23:P23"/>
    <mergeCell ref="B27:C27"/>
    <mergeCell ref="L23:M23"/>
    <mergeCell ref="O21:P21"/>
    <mergeCell ref="B33:C33"/>
    <mergeCell ref="F30:G30"/>
    <mergeCell ref="F26:G26"/>
    <mergeCell ref="B31:C31"/>
    <mergeCell ref="B30:C30"/>
    <mergeCell ref="B28:C28"/>
    <mergeCell ref="B29:C29"/>
  </mergeCells>
  <printOptions horizontalCentered="1" verticalCentered="1"/>
  <pageMargins left="0.1968503937007874" right="0.1968503937007874" top="0.35433070866141736" bottom="0.2755905511811024" header="0.6692913385826772" footer="0.275590551181102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8"/>
  <sheetViews>
    <sheetView showZeros="0" zoomScalePageLayoutView="0" workbookViewId="0" topLeftCell="A1">
      <selection activeCell="C74" sqref="C74"/>
    </sheetView>
  </sheetViews>
  <sheetFormatPr defaultColWidth="9.00390625" defaultRowHeight="24.75" customHeight="1"/>
  <cols>
    <col min="1" max="3" width="9.125" style="52" customWidth="1"/>
    <col min="4" max="5" width="9.625" style="52" customWidth="1"/>
    <col min="6" max="8" width="9.125" style="52" customWidth="1"/>
    <col min="9" max="10" width="9.625" style="52" customWidth="1"/>
    <col min="11" max="11" width="3.625" style="52" customWidth="1"/>
    <col min="12" max="12" width="7.625" style="52" customWidth="1"/>
    <col min="13" max="15" width="4.625" style="52" customWidth="1"/>
    <col min="16" max="16384" width="9.00390625" style="52" customWidth="1"/>
  </cols>
  <sheetData>
    <row r="1" spans="1:12" ht="25.5" customHeight="1">
      <c r="A1" s="634" t="s">
        <v>486</v>
      </c>
      <c r="B1" s="634"/>
      <c r="C1" s="634"/>
      <c r="D1" s="634"/>
      <c r="E1" s="634"/>
      <c r="F1" s="634"/>
      <c r="G1" s="634"/>
      <c r="H1" s="634"/>
      <c r="I1" s="634"/>
      <c r="J1" s="634"/>
      <c r="K1" s="181"/>
      <c r="L1" s="181" t="s">
        <v>473</v>
      </c>
    </row>
    <row r="2" spans="1:12" ht="21.75" customHeight="1">
      <c r="A2" s="67" t="s">
        <v>487</v>
      </c>
      <c r="B2" s="68"/>
      <c r="C2" s="68"/>
      <c r="D2" s="68"/>
      <c r="E2" s="68"/>
      <c r="F2" s="68"/>
      <c r="G2" s="68"/>
      <c r="H2" s="153"/>
      <c r="I2" s="712" t="s">
        <v>158</v>
      </c>
      <c r="J2" s="713"/>
      <c r="K2" s="183"/>
      <c r="L2" s="182"/>
    </row>
    <row r="3" spans="1:12" ht="24" customHeight="1">
      <c r="A3" s="69" t="s">
        <v>130</v>
      </c>
      <c r="B3" s="695" t="s">
        <v>433</v>
      </c>
      <c r="C3" s="695"/>
      <c r="D3" s="695"/>
      <c r="E3" s="695"/>
      <c r="F3" s="693" t="s">
        <v>114</v>
      </c>
      <c r="G3" s="698"/>
      <c r="H3" s="699"/>
      <c r="I3" s="699"/>
      <c r="J3" s="143" t="s">
        <v>112</v>
      </c>
      <c r="L3" s="191" t="s">
        <v>474</v>
      </c>
    </row>
    <row r="4" spans="1:13" ht="19.5" customHeight="1">
      <c r="A4" s="630" t="s">
        <v>129</v>
      </c>
      <c r="B4" s="57" t="s">
        <v>414</v>
      </c>
      <c r="C4" s="704"/>
      <c r="D4" s="704"/>
      <c r="E4" s="705"/>
      <c r="F4" s="694"/>
      <c r="G4" s="146" t="s">
        <v>475</v>
      </c>
      <c r="H4" s="702"/>
      <c r="I4" s="702"/>
      <c r="J4" s="703"/>
      <c r="K4" s="57"/>
      <c r="L4" s="57" t="s">
        <v>476</v>
      </c>
      <c r="M4" s="57"/>
    </row>
    <row r="5" spans="1:12" ht="24.75" customHeight="1">
      <c r="A5" s="630"/>
      <c r="B5" s="707"/>
      <c r="C5" s="708"/>
      <c r="D5" s="708"/>
      <c r="E5" s="202" t="s">
        <v>112</v>
      </c>
      <c r="F5" s="46" t="s">
        <v>152</v>
      </c>
      <c r="G5" s="700"/>
      <c r="H5" s="701"/>
      <c r="I5" s="701"/>
      <c r="J5" s="66" t="s">
        <v>112</v>
      </c>
      <c r="L5" s="52" t="s">
        <v>477</v>
      </c>
    </row>
    <row r="6" spans="1:12" ht="24.75" customHeight="1">
      <c r="A6" s="46" t="s">
        <v>408</v>
      </c>
      <c r="B6" s="700"/>
      <c r="C6" s="701"/>
      <c r="D6" s="701"/>
      <c r="E6" s="706"/>
      <c r="F6" s="696" t="s">
        <v>154</v>
      </c>
      <c r="G6" s="631" t="s">
        <v>150</v>
      </c>
      <c r="H6" s="683"/>
      <c r="I6" s="683"/>
      <c r="J6" s="684"/>
      <c r="L6" s="52" t="s">
        <v>478</v>
      </c>
    </row>
    <row r="7" spans="1:12" ht="24.75" customHeight="1">
      <c r="A7" s="47" t="s">
        <v>479</v>
      </c>
      <c r="B7" s="192">
        <f>IF(L2=1,"Ｂ４",IF(L2=2,"Ｂ３",IF(L2=3,"Ｂ２",IF(L2=4,"Ｂ１",IF(L2=5,"Ｂ４厚",IF(L2=6,"Ｂ３厚",IF(L2=7,"Ｂ２厚",0)))))))</f>
        <v>0</v>
      </c>
      <c r="C7" s="47" t="s">
        <v>155</v>
      </c>
      <c r="D7" s="719">
        <f>SUM(E12:E19)+SUM(E21:E26)+SUM(E28:E43)+SUM(J23:J30)+SUM(J32:J43)</f>
        <v>0</v>
      </c>
      <c r="E7" s="720"/>
      <c r="F7" s="697"/>
      <c r="G7" s="675" t="s">
        <v>415</v>
      </c>
      <c r="H7" s="676"/>
      <c r="I7" s="676"/>
      <c r="J7" s="677"/>
      <c r="L7" s="52" t="s">
        <v>480</v>
      </c>
    </row>
    <row r="8" spans="1:12" ht="18.75" customHeight="1">
      <c r="A8" s="154" t="s">
        <v>153</v>
      </c>
      <c r="B8" s="659" t="s">
        <v>276</v>
      </c>
      <c r="C8" s="660"/>
      <c r="D8" s="660"/>
      <c r="E8" s="661"/>
      <c r="F8" s="155" t="s">
        <v>420</v>
      </c>
      <c r="G8" s="646"/>
      <c r="H8" s="646"/>
      <c r="I8" s="640"/>
      <c r="J8" s="641"/>
      <c r="L8" s="52" t="s">
        <v>462</v>
      </c>
    </row>
    <row r="9" spans="1:12" ht="18.75" customHeight="1">
      <c r="A9" s="68"/>
      <c r="B9" s="57"/>
      <c r="C9" s="68"/>
      <c r="D9" s="68"/>
      <c r="E9" s="68"/>
      <c r="F9" s="156" t="s">
        <v>418</v>
      </c>
      <c r="G9" s="637">
        <f>ROUNDUP(IF($L$2=1,D7/2000,IF($L$2=2,D7/1000,IF($L$2=3,D7/500,IF($L$2=4,D7/250,IF($L$2=5,D7/1000,IF($L$2=6,D7/500,IF($L$2=7,D7/250))))))),0)</f>
        <v>0</v>
      </c>
      <c r="H9" s="637"/>
      <c r="I9" s="642">
        <f>IF(G9=1,500,IF(G9=2,800,IF(G9=3,1000,IF(G9=4,1200,IF(G9=5,1400,IF(G9&lt;10,H9*200,IF(G9=10,2400,IF(G9&gt;10,(G9-10)*100+2400,0))))))))</f>
        <v>0</v>
      </c>
      <c r="J9" s="643"/>
      <c r="L9" s="52" t="s">
        <v>422</v>
      </c>
    </row>
    <row r="10" spans="1:12" ht="18.75" customHeight="1">
      <c r="A10" s="635" t="s">
        <v>157</v>
      </c>
      <c r="B10" s="669"/>
      <c r="C10" s="56" t="s">
        <v>145</v>
      </c>
      <c r="D10" s="56" t="s">
        <v>131</v>
      </c>
      <c r="E10" s="71" t="s">
        <v>4</v>
      </c>
      <c r="F10" s="156" t="s">
        <v>421</v>
      </c>
      <c r="G10" s="637">
        <f>SUM(L16:L43)+SUM(M23:M43)</f>
        <v>0</v>
      </c>
      <c r="H10" s="637"/>
      <c r="I10" s="642">
        <f>G10*200</f>
        <v>0</v>
      </c>
      <c r="J10" s="643"/>
      <c r="L10" s="52" t="s">
        <v>423</v>
      </c>
    </row>
    <row r="11" spans="1:10" ht="18.75" customHeight="1">
      <c r="A11" s="655" t="s">
        <v>217</v>
      </c>
      <c r="B11" s="656"/>
      <c r="C11" s="656"/>
      <c r="D11" s="656"/>
      <c r="E11" s="144">
        <f>SUM(D12:D19)</f>
        <v>62460</v>
      </c>
      <c r="F11" s="156" t="s">
        <v>417</v>
      </c>
      <c r="G11" s="638">
        <v>0.05</v>
      </c>
      <c r="H11" s="638"/>
      <c r="I11" s="644"/>
      <c r="J11" s="645"/>
    </row>
    <row r="12" spans="1:10" ht="18.75" customHeight="1">
      <c r="A12" s="120" t="s">
        <v>156</v>
      </c>
      <c r="B12" s="106" t="s">
        <v>516</v>
      </c>
      <c r="C12" s="107" t="s">
        <v>548</v>
      </c>
      <c r="D12" s="96">
        <v>41400</v>
      </c>
      <c r="E12" s="158"/>
      <c r="F12" s="157" t="s">
        <v>128</v>
      </c>
      <c r="G12" s="674"/>
      <c r="H12" s="674"/>
      <c r="I12" s="657"/>
      <c r="J12" s="658"/>
    </row>
    <row r="13" spans="1:10" ht="18.75" customHeight="1">
      <c r="A13" s="92" t="s">
        <v>10</v>
      </c>
      <c r="B13" s="61" t="s">
        <v>468</v>
      </c>
      <c r="C13" s="107" t="s">
        <v>544</v>
      </c>
      <c r="D13" s="98">
        <v>2800</v>
      </c>
      <c r="E13" s="158"/>
      <c r="F13" s="233" t="s">
        <v>149</v>
      </c>
      <c r="G13" s="234" t="s">
        <v>515</v>
      </c>
      <c r="H13" s="247"/>
      <c r="I13" s="247"/>
      <c r="J13" s="248"/>
    </row>
    <row r="14" spans="1:10" ht="18.75" customHeight="1">
      <c r="A14" s="92" t="s">
        <v>160</v>
      </c>
      <c r="B14" s="61" t="s">
        <v>469</v>
      </c>
      <c r="C14" s="107" t="s">
        <v>550</v>
      </c>
      <c r="D14" s="98">
        <v>3100</v>
      </c>
      <c r="E14" s="158"/>
      <c r="F14" s="237"/>
      <c r="G14" s="249"/>
      <c r="H14" s="238"/>
      <c r="I14" s="238"/>
      <c r="J14" s="239"/>
    </row>
    <row r="15" spans="1:13" ht="18.75" customHeight="1">
      <c r="A15" s="92" t="s">
        <v>161</v>
      </c>
      <c r="B15" s="61" t="s">
        <v>470</v>
      </c>
      <c r="C15" s="107" t="s">
        <v>471</v>
      </c>
      <c r="D15" s="98">
        <v>3600</v>
      </c>
      <c r="E15" s="158"/>
      <c r="F15" s="237"/>
      <c r="G15" s="238"/>
      <c r="H15" s="238"/>
      <c r="I15" s="238"/>
      <c r="J15" s="239"/>
      <c r="L15" s="639" t="s">
        <v>463</v>
      </c>
      <c r="M15" s="639"/>
    </row>
    <row r="16" spans="1:12" ht="18.75" customHeight="1">
      <c r="A16" s="92" t="s">
        <v>162</v>
      </c>
      <c r="B16" s="61" t="s">
        <v>163</v>
      </c>
      <c r="C16" s="73" t="s">
        <v>159</v>
      </c>
      <c r="D16" s="98">
        <v>3490</v>
      </c>
      <c r="E16" s="158"/>
      <c r="F16" s="237"/>
      <c r="G16" s="238"/>
      <c r="H16" s="238"/>
      <c r="I16" s="238"/>
      <c r="J16" s="239"/>
      <c r="L16" s="194">
        <f>ROUNDUP(IF($L$2=1,E16/2000,IF($L$2=2,E16/1000,IF($L$2=3,E16/500,IF($L$2=4,E16/250,IF($L$2=5,E16/1000,IF($L$2=6,E16/500,IF($L$2=7,E16/250))))))),0)</f>
        <v>0</v>
      </c>
    </row>
    <row r="17" spans="1:13" ht="18.75" customHeight="1">
      <c r="A17" s="92" t="s">
        <v>164</v>
      </c>
      <c r="B17" s="61" t="s">
        <v>163</v>
      </c>
      <c r="C17" s="73" t="s">
        <v>159</v>
      </c>
      <c r="D17" s="98">
        <v>4600</v>
      </c>
      <c r="E17" s="158"/>
      <c r="F17" s="240"/>
      <c r="G17" s="241"/>
      <c r="H17" s="241"/>
      <c r="I17" s="241"/>
      <c r="J17" s="242"/>
      <c r="L17" s="195">
        <f>ROUNDUP(IF($L$2=1,E17/2000,IF($L$2=2,E17/1000,IF($L$2=3,E17/500,IF($L$2=4,E17/250,IF($L$2=5,E17/1000,IF($L$2=6,E17/500,IF($L$2=7,E17/250))))))),0)</f>
        <v>0</v>
      </c>
      <c r="M17" s="53"/>
    </row>
    <row r="18" spans="1:12" ht="18.75" customHeight="1">
      <c r="A18" s="92" t="s">
        <v>165</v>
      </c>
      <c r="B18" s="61" t="s">
        <v>168</v>
      </c>
      <c r="C18" s="73" t="s">
        <v>169</v>
      </c>
      <c r="D18" s="98">
        <v>2220</v>
      </c>
      <c r="E18" s="158"/>
      <c r="F18" s="74"/>
      <c r="J18" s="75" t="s">
        <v>513</v>
      </c>
      <c r="L18" s="195">
        <f>ROUNDUP(IF($L$2=1,E18/2000,IF($L$2=2,E18/1000,IF($L$2=3,E18/500,IF($L$2=4,E18/250,IF($L$2=5,E18/1000,IF($L$2=6,E18/500,IF($L$2=7,E18/250))))))),0)</f>
        <v>0</v>
      </c>
    </row>
    <row r="19" spans="1:12" ht="18.75" customHeight="1">
      <c r="A19" s="94" t="s">
        <v>166</v>
      </c>
      <c r="B19" s="95" t="s">
        <v>167</v>
      </c>
      <c r="C19" s="250" t="s">
        <v>518</v>
      </c>
      <c r="D19" s="99">
        <v>1250</v>
      </c>
      <c r="E19" s="159"/>
      <c r="F19" s="80"/>
      <c r="J19" s="75" t="s">
        <v>514</v>
      </c>
      <c r="L19" s="195">
        <f>ROUNDUP(IF($L$2=1,E19/2000,IF($L$2=2,E19/1000,IF($L$2=3,E19/500,IF($L$2=4,E19/250,IF($L$2=5,E19/1000,IF($L$2=6,E19/500,IF($L$2=7,E19/250))))))),0)</f>
        <v>0</v>
      </c>
    </row>
    <row r="20" spans="1:12" ht="18.75" customHeight="1">
      <c r="A20" s="680" t="s">
        <v>219</v>
      </c>
      <c r="B20" s="681"/>
      <c r="C20" s="681"/>
      <c r="D20" s="681"/>
      <c r="E20" s="144">
        <f>SUM(D21:D26)</f>
        <v>17230</v>
      </c>
      <c r="F20" s="80" t="s">
        <v>517</v>
      </c>
      <c r="J20" s="81" t="s">
        <v>549</v>
      </c>
      <c r="L20" s="235"/>
    </row>
    <row r="21" spans="1:12" ht="18.75" customHeight="1">
      <c r="A21" s="90" t="s">
        <v>171</v>
      </c>
      <c r="B21" s="63" t="s">
        <v>163</v>
      </c>
      <c r="C21" s="78" t="s">
        <v>169</v>
      </c>
      <c r="D21" s="96">
        <v>3930</v>
      </c>
      <c r="E21" s="158"/>
      <c r="F21" s="682" t="s">
        <v>157</v>
      </c>
      <c r="G21" s="682"/>
      <c r="H21" s="56" t="s">
        <v>145</v>
      </c>
      <c r="I21" s="56" t="s">
        <v>131</v>
      </c>
      <c r="J21" s="76" t="s">
        <v>4</v>
      </c>
      <c r="L21" s="195">
        <f>ROUNDUP(IF($L$2=1,E21/2000,IF($L$2=2,E21/1000,IF($L$2=3,E21/500,IF($L$2=4,E21/250,IF($L$2=5,E21/1000,IF($L$2=6,E21/500,IF($L$2=7,E21/250))))))),0)</f>
        <v>0</v>
      </c>
    </row>
    <row r="22" spans="1:13" ht="18.75" customHeight="1">
      <c r="A22" s="90" t="s">
        <v>172</v>
      </c>
      <c r="B22" s="63" t="s">
        <v>163</v>
      </c>
      <c r="C22" s="78" t="s">
        <v>177</v>
      </c>
      <c r="D22" s="96">
        <v>7080</v>
      </c>
      <c r="E22" s="158"/>
      <c r="F22" s="655" t="s">
        <v>220</v>
      </c>
      <c r="G22" s="656"/>
      <c r="H22" s="656"/>
      <c r="I22" s="656"/>
      <c r="J22" s="144">
        <f>SUM(I23:I30)</f>
        <v>8350</v>
      </c>
      <c r="L22" s="195">
        <f>ROUNDUP(IF($L$2=1,E22/2000,IF($L$2=2,E22/1000,IF($L$2=3,E22/500,IF($L$2=4,E22/250,IF($L$2=5,E22/1000,IF($L$2=6,E22/500,IF($L$2=7,E22/250))))))),0)</f>
        <v>0</v>
      </c>
      <c r="M22" s="236"/>
    </row>
    <row r="23" spans="1:13" ht="18.75" customHeight="1">
      <c r="A23" s="90" t="s">
        <v>173</v>
      </c>
      <c r="B23" s="63" t="s">
        <v>411</v>
      </c>
      <c r="C23" s="78" t="s">
        <v>177</v>
      </c>
      <c r="D23" s="96">
        <v>1230</v>
      </c>
      <c r="E23" s="158"/>
      <c r="F23" s="92" t="s">
        <v>201</v>
      </c>
      <c r="G23" s="63" t="s">
        <v>202</v>
      </c>
      <c r="H23" s="78" t="s">
        <v>227</v>
      </c>
      <c r="I23" s="96">
        <v>3500</v>
      </c>
      <c r="J23" s="158"/>
      <c r="L23" s="195">
        <f>ROUNDUP(IF($L$2=1,E23/2000,IF($L$2=2,E23/1000,IF($L$2=3,E23/500,IF($L$2=4,E23/250,IF($L$2=5,E23/1000,IF($L$2=6,E23/500,IF($L$2=7,E23/250))))))),0)</f>
        <v>0</v>
      </c>
      <c r="M23" s="194">
        <f aca="true" t="shared" si="0" ref="M23:M43">ROUNDUP(IF($L$2=1,J23/2000,IF($L$2=2,J23/1000,IF($L$2=3,J23/500,IF($L$2=4,J23/250,IF($L$2=5,J23/1000,IF($L$2=6,J23/500,IF($L$2=7,J23/250))))))),0)</f>
        <v>0</v>
      </c>
    </row>
    <row r="24" spans="1:13" ht="18.75" customHeight="1">
      <c r="A24" s="161" t="s">
        <v>424</v>
      </c>
      <c r="B24" s="63" t="s">
        <v>174</v>
      </c>
      <c r="C24" s="78" t="s">
        <v>178</v>
      </c>
      <c r="D24" s="96">
        <v>2150</v>
      </c>
      <c r="E24" s="158"/>
      <c r="F24" s="92" t="s">
        <v>203</v>
      </c>
      <c r="G24" s="63" t="s">
        <v>198</v>
      </c>
      <c r="H24" s="78" t="s">
        <v>170</v>
      </c>
      <c r="I24" s="96">
        <v>500</v>
      </c>
      <c r="J24" s="158"/>
      <c r="L24" s="195">
        <f>ROUNDUP(IF($L$2=1,E24/2000,IF($L$2=2,E24/1000,IF($L$2=3,E24/500,IF($L$2=4,E24/250,IF($L$2=5,E24/1000,IF($L$2=6,E24/500,IF($L$2=7,E24/250))))))),0)</f>
        <v>0</v>
      </c>
      <c r="M24" s="195">
        <f t="shared" si="0"/>
        <v>0</v>
      </c>
    </row>
    <row r="25" spans="1:13" ht="18.75" customHeight="1">
      <c r="A25" s="90" t="s">
        <v>175</v>
      </c>
      <c r="B25" s="63" t="s">
        <v>176</v>
      </c>
      <c r="C25" s="78" t="s">
        <v>179</v>
      </c>
      <c r="D25" s="96">
        <v>1080</v>
      </c>
      <c r="E25" s="158"/>
      <c r="F25" s="92" t="s">
        <v>204</v>
      </c>
      <c r="G25" s="63" t="s">
        <v>205</v>
      </c>
      <c r="H25" s="78" t="s">
        <v>170</v>
      </c>
      <c r="I25" s="96">
        <v>940</v>
      </c>
      <c r="J25" s="158"/>
      <c r="L25" s="195">
        <f>ROUNDUP(IF($L$2=1,E25/2000,IF($L$2=2,E25/1000,IF($L$2=3,E25/500,IF($L$2=4,E25/250,IF($L$2=5,E25/1000,IF($L$2=6,E25/500,IF($L$2=7,E25/250))))))),0)</f>
        <v>0</v>
      </c>
      <c r="M25" s="195">
        <f t="shared" si="0"/>
        <v>0</v>
      </c>
    </row>
    <row r="26" spans="1:13" ht="18.75" customHeight="1">
      <c r="A26" s="91" t="s">
        <v>248</v>
      </c>
      <c r="B26" s="62" t="s">
        <v>167</v>
      </c>
      <c r="C26" s="79" t="s">
        <v>419</v>
      </c>
      <c r="D26" s="97">
        <v>1760</v>
      </c>
      <c r="E26" s="160"/>
      <c r="F26" s="92" t="s">
        <v>206</v>
      </c>
      <c r="G26" s="63" t="s">
        <v>207</v>
      </c>
      <c r="H26" s="78" t="s">
        <v>170</v>
      </c>
      <c r="I26" s="96">
        <v>590</v>
      </c>
      <c r="J26" s="158"/>
      <c r="L26" s="195"/>
      <c r="M26" s="195">
        <f t="shared" si="0"/>
        <v>0</v>
      </c>
    </row>
    <row r="27" spans="1:13" ht="18.75" customHeight="1">
      <c r="A27" s="680" t="s">
        <v>218</v>
      </c>
      <c r="B27" s="681"/>
      <c r="C27" s="681"/>
      <c r="D27" s="681"/>
      <c r="E27" s="144">
        <f>SUM(D28:D43)</f>
        <v>46780</v>
      </c>
      <c r="F27" s="92" t="s">
        <v>208</v>
      </c>
      <c r="G27" s="61" t="s">
        <v>208</v>
      </c>
      <c r="H27" s="78" t="s">
        <v>170</v>
      </c>
      <c r="I27" s="96">
        <v>660</v>
      </c>
      <c r="J27" s="158"/>
      <c r="L27" s="193"/>
      <c r="M27" s="195">
        <f t="shared" si="0"/>
        <v>0</v>
      </c>
    </row>
    <row r="28" spans="1:13" ht="18.75" customHeight="1">
      <c r="A28" s="90" t="s">
        <v>180</v>
      </c>
      <c r="B28" s="63" t="s">
        <v>180</v>
      </c>
      <c r="C28" s="78" t="s">
        <v>170</v>
      </c>
      <c r="D28" s="96">
        <v>6000</v>
      </c>
      <c r="E28" s="158"/>
      <c r="F28" s="92" t="s">
        <v>209</v>
      </c>
      <c r="G28" s="61" t="s">
        <v>210</v>
      </c>
      <c r="H28" s="78" t="s">
        <v>170</v>
      </c>
      <c r="I28" s="96">
        <v>700</v>
      </c>
      <c r="J28" s="158"/>
      <c r="L28" s="195">
        <f>ROUNDUP(IF($L$2=1,E28/2000,IF($L$2=2,E28/1000,IF($L$2=3,E28/500,IF($L$2=4,E28/250,IF($L$2=5,E28/1000,IF($L$2=6,E28/500,IF($L$2=7,E28/250))))))),0)</f>
        <v>0</v>
      </c>
      <c r="M28" s="195">
        <f t="shared" si="0"/>
        <v>0</v>
      </c>
    </row>
    <row r="29" spans="1:13" ht="18.75" customHeight="1">
      <c r="A29" s="90" t="s">
        <v>181</v>
      </c>
      <c r="B29" s="63" t="s">
        <v>182</v>
      </c>
      <c r="C29" s="78" t="s">
        <v>223</v>
      </c>
      <c r="D29" s="96">
        <v>2900</v>
      </c>
      <c r="E29" s="158"/>
      <c r="F29" s="92" t="s">
        <v>211</v>
      </c>
      <c r="G29" s="61" t="s">
        <v>212</v>
      </c>
      <c r="H29" s="78" t="s">
        <v>170</v>
      </c>
      <c r="I29" s="96">
        <v>750</v>
      </c>
      <c r="J29" s="158"/>
      <c r="L29" s="195">
        <f aca="true" t="shared" si="1" ref="L29:L43">ROUNDUP(IF($L$2=1,E29/2000,IF($L$2=2,E29/1000,IF($L$2=3,E29/500,IF($L$2=4,E29/250,IF($L$2=5,E29/1000,IF($L$2=6,E29/500,IF($L$2=7,E29/250))))))),0)</f>
        <v>0</v>
      </c>
      <c r="M29" s="195">
        <f t="shared" si="0"/>
        <v>0</v>
      </c>
    </row>
    <row r="30" spans="1:13" ht="18.75" customHeight="1">
      <c r="A30" s="90" t="s">
        <v>183</v>
      </c>
      <c r="B30" s="63" t="s">
        <v>184</v>
      </c>
      <c r="C30" s="78" t="s">
        <v>223</v>
      </c>
      <c r="D30" s="96">
        <v>3200</v>
      </c>
      <c r="E30" s="158"/>
      <c r="F30" s="65" t="s">
        <v>213</v>
      </c>
      <c r="G30" s="95" t="s">
        <v>214</v>
      </c>
      <c r="H30" s="127" t="s">
        <v>170</v>
      </c>
      <c r="I30" s="97">
        <v>710</v>
      </c>
      <c r="J30" s="160"/>
      <c r="L30" s="195">
        <f t="shared" si="1"/>
        <v>0</v>
      </c>
      <c r="M30" s="195">
        <f t="shared" si="0"/>
        <v>0</v>
      </c>
    </row>
    <row r="31" spans="1:13" ht="18.75" customHeight="1">
      <c r="A31" s="90" t="s">
        <v>185</v>
      </c>
      <c r="B31" s="63" t="s">
        <v>163</v>
      </c>
      <c r="C31" s="78" t="s">
        <v>223</v>
      </c>
      <c r="D31" s="96">
        <v>2890</v>
      </c>
      <c r="E31" s="158"/>
      <c r="F31" s="680" t="s">
        <v>488</v>
      </c>
      <c r="G31" s="681"/>
      <c r="H31" s="681"/>
      <c r="I31" s="681"/>
      <c r="J31" s="144">
        <f>SUM(I32:I43)</f>
        <v>12480</v>
      </c>
      <c r="L31" s="195">
        <f t="shared" si="1"/>
        <v>0</v>
      </c>
      <c r="M31" s="195"/>
    </row>
    <row r="32" spans="1:13" ht="18.75" customHeight="1">
      <c r="A32" s="90" t="s">
        <v>185</v>
      </c>
      <c r="B32" s="63" t="s">
        <v>186</v>
      </c>
      <c r="C32" s="78" t="s">
        <v>223</v>
      </c>
      <c r="D32" s="96">
        <v>4620</v>
      </c>
      <c r="E32" s="158"/>
      <c r="F32" s="228" t="s">
        <v>489</v>
      </c>
      <c r="G32" s="61" t="s">
        <v>500</v>
      </c>
      <c r="H32" s="73" t="s">
        <v>170</v>
      </c>
      <c r="I32" s="96">
        <v>870</v>
      </c>
      <c r="J32" s="171"/>
      <c r="L32" s="195">
        <f t="shared" si="1"/>
        <v>0</v>
      </c>
      <c r="M32" s="195">
        <f t="shared" si="0"/>
        <v>0</v>
      </c>
    </row>
    <row r="33" spans="1:13" ht="18.75" customHeight="1">
      <c r="A33" s="92" t="s">
        <v>187</v>
      </c>
      <c r="B33" s="63" t="s">
        <v>188</v>
      </c>
      <c r="C33" s="78" t="s">
        <v>170</v>
      </c>
      <c r="D33" s="96">
        <v>970</v>
      </c>
      <c r="E33" s="158"/>
      <c r="F33" s="228" t="s">
        <v>490</v>
      </c>
      <c r="G33" s="61" t="s">
        <v>501</v>
      </c>
      <c r="H33" s="73" t="s">
        <v>170</v>
      </c>
      <c r="I33" s="96">
        <v>340</v>
      </c>
      <c r="J33" s="171"/>
      <c r="L33" s="195">
        <f t="shared" si="1"/>
        <v>0</v>
      </c>
      <c r="M33" s="195">
        <f t="shared" si="0"/>
        <v>0</v>
      </c>
    </row>
    <row r="34" spans="1:13" ht="18.75" customHeight="1">
      <c r="A34" s="92" t="s">
        <v>189</v>
      </c>
      <c r="B34" s="162" t="s">
        <v>425</v>
      </c>
      <c r="C34" s="78" t="s">
        <v>224</v>
      </c>
      <c r="D34" s="96">
        <v>3600</v>
      </c>
      <c r="E34" s="158"/>
      <c r="F34" s="229" t="s">
        <v>491</v>
      </c>
      <c r="G34" s="93" t="s">
        <v>502</v>
      </c>
      <c r="H34" s="73" t="s">
        <v>170</v>
      </c>
      <c r="I34" s="98">
        <v>1020</v>
      </c>
      <c r="J34" s="171"/>
      <c r="L34" s="195">
        <f t="shared" si="1"/>
        <v>0</v>
      </c>
      <c r="M34" s="195">
        <f t="shared" si="0"/>
        <v>0</v>
      </c>
    </row>
    <row r="35" spans="1:13" ht="18.75" customHeight="1">
      <c r="A35" s="77" t="s">
        <v>190</v>
      </c>
      <c r="B35" s="162" t="s">
        <v>426</v>
      </c>
      <c r="C35" s="78" t="s">
        <v>224</v>
      </c>
      <c r="D35" s="96">
        <v>3230</v>
      </c>
      <c r="E35" s="158"/>
      <c r="F35" s="228" t="s">
        <v>492</v>
      </c>
      <c r="G35" s="61" t="s">
        <v>503</v>
      </c>
      <c r="H35" s="73" t="s">
        <v>170</v>
      </c>
      <c r="I35" s="96">
        <v>820</v>
      </c>
      <c r="J35" s="171"/>
      <c r="L35" s="195">
        <f t="shared" si="1"/>
        <v>0</v>
      </c>
      <c r="M35" s="195">
        <f t="shared" si="0"/>
        <v>0</v>
      </c>
    </row>
    <row r="36" spans="1:13" ht="18.75" customHeight="1">
      <c r="A36" s="92" t="s">
        <v>191</v>
      </c>
      <c r="B36" s="162" t="s">
        <v>427</v>
      </c>
      <c r="C36" s="78" t="s">
        <v>224</v>
      </c>
      <c r="D36" s="96">
        <v>1680</v>
      </c>
      <c r="E36" s="158"/>
      <c r="F36" s="228" t="s">
        <v>493</v>
      </c>
      <c r="G36" s="61" t="s">
        <v>504</v>
      </c>
      <c r="H36" s="73" t="s">
        <v>170</v>
      </c>
      <c r="I36" s="96">
        <v>3850</v>
      </c>
      <c r="J36" s="171"/>
      <c r="L36" s="195">
        <f t="shared" si="1"/>
        <v>0</v>
      </c>
      <c r="M36" s="195">
        <f t="shared" si="0"/>
        <v>0</v>
      </c>
    </row>
    <row r="37" spans="1:13" s="55" customFormat="1" ht="18.75" customHeight="1">
      <c r="A37" s="92" t="s">
        <v>192</v>
      </c>
      <c r="B37" s="63" t="s">
        <v>184</v>
      </c>
      <c r="C37" s="78" t="s">
        <v>225</v>
      </c>
      <c r="D37" s="96">
        <v>5910</v>
      </c>
      <c r="E37" s="158"/>
      <c r="F37" s="228" t="s">
        <v>494</v>
      </c>
      <c r="G37" s="61" t="s">
        <v>505</v>
      </c>
      <c r="H37" s="73" t="s">
        <v>170</v>
      </c>
      <c r="I37" s="96">
        <v>1350</v>
      </c>
      <c r="J37" s="171"/>
      <c r="L37" s="195">
        <f t="shared" si="1"/>
        <v>0</v>
      </c>
      <c r="M37" s="195">
        <f t="shared" si="0"/>
        <v>0</v>
      </c>
    </row>
    <row r="38" spans="1:13" s="55" customFormat="1" ht="18.75" customHeight="1">
      <c r="A38" s="92" t="s">
        <v>193</v>
      </c>
      <c r="B38" s="63" t="s">
        <v>194</v>
      </c>
      <c r="C38" s="78" t="s">
        <v>226</v>
      </c>
      <c r="D38" s="96">
        <v>1650</v>
      </c>
      <c r="E38" s="158"/>
      <c r="F38" s="228" t="s">
        <v>494</v>
      </c>
      <c r="G38" s="61" t="s">
        <v>506</v>
      </c>
      <c r="H38" s="73" t="s">
        <v>170</v>
      </c>
      <c r="I38" s="96">
        <v>550</v>
      </c>
      <c r="J38" s="171"/>
      <c r="L38" s="195">
        <f t="shared" si="1"/>
        <v>0</v>
      </c>
      <c r="M38" s="195">
        <f t="shared" si="0"/>
        <v>0</v>
      </c>
    </row>
    <row r="39" spans="1:13" s="55" customFormat="1" ht="18.75" customHeight="1">
      <c r="A39" s="92" t="s">
        <v>195</v>
      </c>
      <c r="B39" s="63" t="s">
        <v>194</v>
      </c>
      <c r="C39" s="78" t="s">
        <v>412</v>
      </c>
      <c r="D39" s="96">
        <v>3000</v>
      </c>
      <c r="E39" s="158"/>
      <c r="F39" s="228" t="s">
        <v>495</v>
      </c>
      <c r="G39" s="61" t="s">
        <v>507</v>
      </c>
      <c r="H39" s="73" t="s">
        <v>170</v>
      </c>
      <c r="I39" s="96">
        <v>850</v>
      </c>
      <c r="J39" s="171"/>
      <c r="L39" s="195">
        <f t="shared" si="1"/>
        <v>0</v>
      </c>
      <c r="M39" s="195">
        <f t="shared" si="0"/>
        <v>0</v>
      </c>
    </row>
    <row r="40" spans="1:13" s="55" customFormat="1" ht="18.75" customHeight="1">
      <c r="A40" s="92" t="s">
        <v>196</v>
      </c>
      <c r="B40" s="63" t="s">
        <v>413</v>
      </c>
      <c r="C40" s="78" t="s">
        <v>412</v>
      </c>
      <c r="D40" s="96">
        <v>2880</v>
      </c>
      <c r="E40" s="158"/>
      <c r="F40" s="228" t="s">
        <v>496</v>
      </c>
      <c r="G40" s="61" t="s">
        <v>508</v>
      </c>
      <c r="H40" s="73" t="s">
        <v>170</v>
      </c>
      <c r="I40" s="96">
        <v>630</v>
      </c>
      <c r="J40" s="171"/>
      <c r="L40" s="195">
        <f t="shared" si="1"/>
        <v>0</v>
      </c>
      <c r="M40" s="195">
        <f t="shared" si="0"/>
        <v>0</v>
      </c>
    </row>
    <row r="41" spans="1:13" s="55" customFormat="1" ht="18.75" customHeight="1">
      <c r="A41" s="92" t="s">
        <v>197</v>
      </c>
      <c r="B41" s="63" t="s">
        <v>198</v>
      </c>
      <c r="C41" s="78" t="s">
        <v>170</v>
      </c>
      <c r="D41" s="96">
        <v>280</v>
      </c>
      <c r="E41" s="158"/>
      <c r="F41" s="228" t="s">
        <v>497</v>
      </c>
      <c r="G41" s="61" t="s">
        <v>509</v>
      </c>
      <c r="H41" s="73" t="s">
        <v>170</v>
      </c>
      <c r="I41" s="98">
        <v>1300</v>
      </c>
      <c r="J41" s="171"/>
      <c r="L41" s="195">
        <f t="shared" si="1"/>
        <v>0</v>
      </c>
      <c r="M41" s="195">
        <f t="shared" si="0"/>
        <v>0</v>
      </c>
    </row>
    <row r="42" spans="1:13" ht="18.75" customHeight="1">
      <c r="A42" s="92" t="s">
        <v>199</v>
      </c>
      <c r="B42" s="63" t="s">
        <v>215</v>
      </c>
      <c r="C42" s="78" t="s">
        <v>170</v>
      </c>
      <c r="D42" s="96">
        <v>3220</v>
      </c>
      <c r="E42" s="158"/>
      <c r="F42" s="228" t="s">
        <v>498</v>
      </c>
      <c r="G42" s="61" t="s">
        <v>510</v>
      </c>
      <c r="H42" s="106" t="s">
        <v>249</v>
      </c>
      <c r="I42" s="98">
        <v>650</v>
      </c>
      <c r="J42" s="171"/>
      <c r="L42" s="195">
        <f t="shared" si="1"/>
        <v>0</v>
      </c>
      <c r="M42" s="195">
        <f t="shared" si="0"/>
        <v>0</v>
      </c>
    </row>
    <row r="43" spans="1:13" ht="18.75" customHeight="1">
      <c r="A43" s="100" t="s">
        <v>200</v>
      </c>
      <c r="B43" s="62" t="s">
        <v>216</v>
      </c>
      <c r="C43" s="79" t="s">
        <v>170</v>
      </c>
      <c r="D43" s="97">
        <v>750</v>
      </c>
      <c r="E43" s="180"/>
      <c r="F43" s="232" t="s">
        <v>499</v>
      </c>
      <c r="G43" s="108" t="s">
        <v>511</v>
      </c>
      <c r="H43" s="230" t="s">
        <v>512</v>
      </c>
      <c r="I43" s="109">
        <v>250</v>
      </c>
      <c r="J43" s="231"/>
      <c r="L43" s="196">
        <f t="shared" si="1"/>
        <v>0</v>
      </c>
      <c r="M43" s="196">
        <f t="shared" si="0"/>
        <v>0</v>
      </c>
    </row>
    <row r="44" spans="1:12" ht="30" customHeight="1">
      <c r="A44" s="634" t="s">
        <v>486</v>
      </c>
      <c r="B44" s="634"/>
      <c r="C44" s="634"/>
      <c r="D44" s="634"/>
      <c r="E44" s="634"/>
      <c r="F44" s="634"/>
      <c r="G44" s="634"/>
      <c r="H44" s="634"/>
      <c r="I44" s="634"/>
      <c r="J44" s="634"/>
      <c r="K44" s="181"/>
      <c r="L44" s="181" t="s">
        <v>473</v>
      </c>
    </row>
    <row r="45" spans="1:12" ht="30" customHeight="1">
      <c r="A45" s="67" t="s">
        <v>228</v>
      </c>
      <c r="B45" s="68"/>
      <c r="C45" s="68"/>
      <c r="D45" s="68"/>
      <c r="E45" s="68"/>
      <c r="F45" s="68"/>
      <c r="G45" s="68"/>
      <c r="H45" s="68"/>
      <c r="I45" s="670" t="s">
        <v>158</v>
      </c>
      <c r="J45" s="671"/>
      <c r="K45" s="183"/>
      <c r="L45" s="182"/>
    </row>
    <row r="46" spans="1:12" ht="25.5" customHeight="1">
      <c r="A46" s="69" t="s">
        <v>130</v>
      </c>
      <c r="B46" s="718" t="s">
        <v>278</v>
      </c>
      <c r="C46" s="718"/>
      <c r="D46" s="718"/>
      <c r="E46" s="718"/>
      <c r="F46" s="693" t="s">
        <v>114</v>
      </c>
      <c r="G46" s="653"/>
      <c r="H46" s="654"/>
      <c r="I46" s="654"/>
      <c r="J46" s="143" t="s">
        <v>112</v>
      </c>
      <c r="L46" s="191" t="s">
        <v>474</v>
      </c>
    </row>
    <row r="47" spans="1:13" ht="25.5" customHeight="1">
      <c r="A47" s="630" t="s">
        <v>129</v>
      </c>
      <c r="B47" s="57" t="s">
        <v>414</v>
      </c>
      <c r="C47" s="651"/>
      <c r="D47" s="651"/>
      <c r="E47" s="652"/>
      <c r="F47" s="694"/>
      <c r="G47" s="60" t="s">
        <v>475</v>
      </c>
      <c r="H47" s="715"/>
      <c r="I47" s="716"/>
      <c r="J47" s="717"/>
      <c r="K47" s="57"/>
      <c r="L47" s="57" t="s">
        <v>476</v>
      </c>
      <c r="M47" s="57"/>
    </row>
    <row r="48" spans="1:12" ht="25.5" customHeight="1">
      <c r="A48" s="630"/>
      <c r="B48" s="647"/>
      <c r="C48" s="648"/>
      <c r="D48" s="648"/>
      <c r="E48" s="89" t="s">
        <v>112</v>
      </c>
      <c r="F48" s="46" t="s">
        <v>152</v>
      </c>
      <c r="G48" s="649"/>
      <c r="H48" s="650"/>
      <c r="I48" s="650"/>
      <c r="J48" s="66" t="s">
        <v>112</v>
      </c>
      <c r="L48" s="52" t="s">
        <v>477</v>
      </c>
    </row>
    <row r="49" spans="1:12" ht="25.5" customHeight="1">
      <c r="A49" s="46" t="s">
        <v>408</v>
      </c>
      <c r="B49" s="709"/>
      <c r="C49" s="710"/>
      <c r="D49" s="710"/>
      <c r="E49" s="711"/>
      <c r="F49" s="696" t="s">
        <v>154</v>
      </c>
      <c r="G49" s="631" t="s">
        <v>150</v>
      </c>
      <c r="H49" s="683"/>
      <c r="I49" s="683"/>
      <c r="J49" s="684"/>
      <c r="L49" s="52" t="s">
        <v>478</v>
      </c>
    </row>
    <row r="50" spans="1:12" ht="25.5" customHeight="1">
      <c r="A50" s="47" t="s">
        <v>479</v>
      </c>
      <c r="B50" s="192">
        <f>IF(L45=1,"Ｂ４",IF(L45=2,"Ｂ３",IF(L45=3,"Ｂ２",IF(L45=4,"Ｂ１",IF(L45=5,"Ｂ４厚",IF(L45=6,"Ｂ３厚",IF(L45=7,"Ｂ２厚",0)))))))</f>
        <v>0</v>
      </c>
      <c r="C50" s="47" t="s">
        <v>155</v>
      </c>
      <c r="D50" s="667">
        <f>SUM(D60:D71)+SUM(D74:D76)+SUM(I60:I71)+I74</f>
        <v>0</v>
      </c>
      <c r="E50" s="668"/>
      <c r="F50" s="714"/>
      <c r="G50" s="673" t="s">
        <v>415</v>
      </c>
      <c r="H50" s="660"/>
      <c r="I50" s="660"/>
      <c r="J50" s="661"/>
      <c r="L50" s="52" t="s">
        <v>480</v>
      </c>
    </row>
    <row r="51" spans="1:12" ht="25.5" customHeight="1">
      <c r="A51" s="54" t="s">
        <v>153</v>
      </c>
      <c r="B51" s="662" t="s">
        <v>276</v>
      </c>
      <c r="C51" s="663"/>
      <c r="D51" s="663"/>
      <c r="E51" s="664"/>
      <c r="F51" s="665" t="s">
        <v>244</v>
      </c>
      <c r="G51" s="666"/>
      <c r="H51" s="666"/>
      <c r="I51" s="666"/>
      <c r="J51" s="666"/>
      <c r="L51" s="52" t="s">
        <v>462</v>
      </c>
    </row>
    <row r="52" spans="1:12" ht="21.75" customHeight="1">
      <c r="A52" s="155" t="s">
        <v>420</v>
      </c>
      <c r="B52" s="198"/>
      <c r="C52" s="640"/>
      <c r="D52" s="690"/>
      <c r="E52" s="69" t="s">
        <v>149</v>
      </c>
      <c r="F52" s="685" t="s">
        <v>464</v>
      </c>
      <c r="G52" s="686"/>
      <c r="H52" s="686"/>
      <c r="I52" s="686"/>
      <c r="J52" s="687"/>
      <c r="L52" s="52" t="s">
        <v>422</v>
      </c>
    </row>
    <row r="53" spans="1:12" ht="21.75" customHeight="1">
      <c r="A53" s="156" t="s">
        <v>418</v>
      </c>
      <c r="B53" s="199">
        <f>ROUNDUP(IF($L$45=1,D50/2000,IF($L$45=2,D50/1000,IF($L$45=3,D50/500,IF($L$45=4,D50/250,IF($L$45=5,D50/1000,IF($L$45=6,D50/500,IF($L$45=7,D50/250))))))),0)</f>
        <v>0</v>
      </c>
      <c r="C53" s="688">
        <f>IF(B53=1,500,IF(B53=2,800,IF(B53=3,1000,IF(B53=4,1200,IF(B53=5,1400,IF(B53&lt;10,B53*200,IF(B53=10,2400,IF(B53&gt;10,(B53-10)*100+2400,0))))))))</f>
        <v>0</v>
      </c>
      <c r="D53" s="689"/>
      <c r="E53" s="237"/>
      <c r="F53" s="238"/>
      <c r="G53" s="238"/>
      <c r="H53" s="238"/>
      <c r="I53" s="238"/>
      <c r="J53" s="239"/>
      <c r="L53" s="52" t="s">
        <v>423</v>
      </c>
    </row>
    <row r="54" spans="1:10" ht="21.75" customHeight="1">
      <c r="A54" s="156" t="s">
        <v>421</v>
      </c>
      <c r="B54" s="200">
        <f>SUM(L63:L76)+SUM(M60:M74)</f>
        <v>0</v>
      </c>
      <c r="C54" s="642">
        <f>(IF(L45=1,SUM(L63:L76)*200,IF(L45=2,SUM(L63:L76)*300,IF(L45=3,SUM(L63:L76)*400,0))))+SUM(M60:M74)*200</f>
        <v>0</v>
      </c>
      <c r="D54" s="679"/>
      <c r="E54" s="237"/>
      <c r="F54" s="238"/>
      <c r="G54" s="238"/>
      <c r="H54" s="238"/>
      <c r="I54" s="238"/>
      <c r="J54" s="239"/>
    </row>
    <row r="55" spans="1:10" ht="21.75" customHeight="1">
      <c r="A55" s="156" t="s">
        <v>417</v>
      </c>
      <c r="B55" s="226">
        <v>0.05</v>
      </c>
      <c r="C55" s="644"/>
      <c r="D55" s="678"/>
      <c r="E55" s="237"/>
      <c r="F55" s="238"/>
      <c r="G55" s="238"/>
      <c r="H55" s="238"/>
      <c r="I55" s="238"/>
      <c r="J55" s="239"/>
    </row>
    <row r="56" spans="1:10" ht="21.75" customHeight="1">
      <c r="A56" s="157" t="s">
        <v>128</v>
      </c>
      <c r="B56" s="201"/>
      <c r="C56" s="657"/>
      <c r="D56" s="672"/>
      <c r="E56" s="240"/>
      <c r="F56" s="241"/>
      <c r="G56" s="241"/>
      <c r="H56" s="241"/>
      <c r="I56" s="241"/>
      <c r="J56" s="242"/>
    </row>
    <row r="57" spans="1:10" ht="22.5" customHeight="1">
      <c r="A57" s="74"/>
      <c r="B57" s="57"/>
      <c r="C57" s="68"/>
      <c r="D57" s="68"/>
      <c r="E57" s="68"/>
      <c r="F57" s="74"/>
      <c r="J57" s="75"/>
    </row>
    <row r="58" spans="1:13" ht="22.5" customHeight="1">
      <c r="A58" s="635" t="s">
        <v>157</v>
      </c>
      <c r="B58" s="669"/>
      <c r="C58" s="56" t="s">
        <v>131</v>
      </c>
      <c r="D58" s="56" t="s">
        <v>4</v>
      </c>
      <c r="E58" s="71" t="s">
        <v>149</v>
      </c>
      <c r="F58" s="635" t="s">
        <v>157</v>
      </c>
      <c r="G58" s="669"/>
      <c r="H58" s="56" t="s">
        <v>131</v>
      </c>
      <c r="I58" s="56" t="s">
        <v>4</v>
      </c>
      <c r="J58" s="71" t="s">
        <v>149</v>
      </c>
      <c r="L58" s="53"/>
      <c r="M58" s="53"/>
    </row>
    <row r="59" spans="1:13" ht="22.5" customHeight="1">
      <c r="A59" s="680" t="s">
        <v>217</v>
      </c>
      <c r="B59" s="681"/>
      <c r="C59" s="681"/>
      <c r="D59" s="681"/>
      <c r="E59" s="145">
        <f>SUM(C60:C70)+150+350</f>
        <v>13810</v>
      </c>
      <c r="F59" s="680" t="s">
        <v>218</v>
      </c>
      <c r="G59" s="681"/>
      <c r="H59" s="681"/>
      <c r="I59" s="681"/>
      <c r="J59" s="145">
        <f>SUM(H60:H71)</f>
        <v>9160</v>
      </c>
      <c r="L59" s="639" t="s">
        <v>463</v>
      </c>
      <c r="M59" s="639"/>
    </row>
    <row r="60" spans="1:13" ht="22.5" customHeight="1">
      <c r="A60" s="123" t="s">
        <v>233</v>
      </c>
      <c r="B60" s="61" t="s">
        <v>229</v>
      </c>
      <c r="C60" s="96">
        <v>1830</v>
      </c>
      <c r="D60" s="147"/>
      <c r="E60" s="148" t="s">
        <v>481</v>
      </c>
      <c r="F60" s="123" t="s">
        <v>233</v>
      </c>
      <c r="G60" s="61" t="s">
        <v>239</v>
      </c>
      <c r="H60" s="96">
        <v>950</v>
      </c>
      <c r="I60" s="147"/>
      <c r="J60" s="149"/>
      <c r="M60" s="194">
        <f aca="true" t="shared" si="2" ref="M60:M74">ROUNDUP(IF($L$45=1,I60/2000,IF($L$45=2,I60/1000,IF($L$45=3,I60/500,IF($L$45=4,I60/250,IF($L$45=5,I60/1000,IF($L$45=6,I60/500,IF($L$45=7,I60/250))))))),0)</f>
        <v>0</v>
      </c>
    </row>
    <row r="61" spans="1:13" ht="22.5" customHeight="1">
      <c r="A61" s="124"/>
      <c r="B61" s="61" t="s">
        <v>231</v>
      </c>
      <c r="C61" s="96">
        <v>2250</v>
      </c>
      <c r="D61" s="147"/>
      <c r="E61" s="148" t="s">
        <v>482</v>
      </c>
      <c r="F61" s="124"/>
      <c r="G61" s="61" t="s">
        <v>185</v>
      </c>
      <c r="H61" s="96">
        <v>620</v>
      </c>
      <c r="I61" s="147"/>
      <c r="J61" s="149"/>
      <c r="M61" s="195">
        <f t="shared" si="2"/>
        <v>0</v>
      </c>
    </row>
    <row r="62" spans="1:13" ht="22.5" customHeight="1">
      <c r="A62" s="124"/>
      <c r="B62" s="61" t="s">
        <v>230</v>
      </c>
      <c r="C62" s="96">
        <v>1710</v>
      </c>
      <c r="D62" s="147"/>
      <c r="E62" s="148" t="s">
        <v>481</v>
      </c>
      <c r="F62" s="124"/>
      <c r="G62" s="61" t="s">
        <v>189</v>
      </c>
      <c r="H62" s="96">
        <v>1020</v>
      </c>
      <c r="I62" s="147"/>
      <c r="J62" s="149"/>
      <c r="M62" s="195">
        <f t="shared" si="2"/>
        <v>0</v>
      </c>
    </row>
    <row r="63" spans="1:13" ht="22.5" customHeight="1">
      <c r="A63" s="122"/>
      <c r="B63" s="61" t="s">
        <v>232</v>
      </c>
      <c r="C63" s="96">
        <v>1600</v>
      </c>
      <c r="D63" s="147"/>
      <c r="E63" s="148" t="s">
        <v>483</v>
      </c>
      <c r="F63" s="124"/>
      <c r="G63" s="61" t="s">
        <v>192</v>
      </c>
      <c r="H63" s="96">
        <v>930</v>
      </c>
      <c r="I63" s="147"/>
      <c r="J63" s="149"/>
      <c r="L63" s="197">
        <f>IF(+D63&gt;0,1,0)</f>
        <v>0</v>
      </c>
      <c r="M63" s="195">
        <f t="shared" si="2"/>
        <v>0</v>
      </c>
    </row>
    <row r="64" spans="1:13" ht="22.5" customHeight="1">
      <c r="A64" s="123" t="s">
        <v>234</v>
      </c>
      <c r="B64" s="61" t="s">
        <v>231</v>
      </c>
      <c r="C64" s="96"/>
      <c r="D64" s="147"/>
      <c r="E64" s="148" t="s">
        <v>482</v>
      </c>
      <c r="F64" s="122"/>
      <c r="G64" s="61" t="s">
        <v>240</v>
      </c>
      <c r="H64" s="96">
        <v>1490</v>
      </c>
      <c r="I64" s="147"/>
      <c r="J64" s="149"/>
      <c r="M64" s="195">
        <f t="shared" si="2"/>
        <v>0</v>
      </c>
    </row>
    <row r="65" spans="1:13" ht="22.5" customHeight="1">
      <c r="A65" s="122"/>
      <c r="B65" s="61" t="s">
        <v>235</v>
      </c>
      <c r="C65" s="96"/>
      <c r="D65" s="147"/>
      <c r="E65" s="148" t="s">
        <v>245</v>
      </c>
      <c r="F65" s="123" t="s">
        <v>238</v>
      </c>
      <c r="G65" s="61" t="s">
        <v>183</v>
      </c>
      <c r="H65" s="96">
        <v>700</v>
      </c>
      <c r="I65" s="147"/>
      <c r="J65" s="149"/>
      <c r="M65" s="195">
        <f t="shared" si="2"/>
        <v>0</v>
      </c>
    </row>
    <row r="66" spans="1:13" ht="22.5" customHeight="1">
      <c r="A66" s="123" t="s">
        <v>236</v>
      </c>
      <c r="B66" s="61" t="s">
        <v>231</v>
      </c>
      <c r="C66" s="96">
        <v>1000</v>
      </c>
      <c r="D66" s="147"/>
      <c r="E66" s="148" t="s">
        <v>482</v>
      </c>
      <c r="F66" s="124"/>
      <c r="G66" s="61" t="s">
        <v>185</v>
      </c>
      <c r="H66" s="96">
        <v>900</v>
      </c>
      <c r="I66" s="147"/>
      <c r="J66" s="149"/>
      <c r="M66" s="195">
        <f t="shared" si="2"/>
        <v>0</v>
      </c>
    </row>
    <row r="67" spans="1:13" ht="22.5" customHeight="1">
      <c r="A67" s="124"/>
      <c r="B67" s="61" t="s">
        <v>237</v>
      </c>
      <c r="C67" s="96">
        <v>850</v>
      </c>
      <c r="D67" s="147"/>
      <c r="E67" s="148" t="s">
        <v>481</v>
      </c>
      <c r="F67" s="124"/>
      <c r="G67" s="61" t="s">
        <v>189</v>
      </c>
      <c r="H67" s="96">
        <v>950</v>
      </c>
      <c r="I67" s="147"/>
      <c r="J67" s="149"/>
      <c r="M67" s="195">
        <f t="shared" si="2"/>
        <v>0</v>
      </c>
    </row>
    <row r="68" spans="1:13" ht="22.5" customHeight="1">
      <c r="A68" s="124"/>
      <c r="B68" s="61" t="s">
        <v>230</v>
      </c>
      <c r="C68" s="96">
        <v>1700</v>
      </c>
      <c r="D68" s="147"/>
      <c r="E68" s="148" t="s">
        <v>481</v>
      </c>
      <c r="F68" s="124"/>
      <c r="G68" s="61" t="s">
        <v>192</v>
      </c>
      <c r="H68" s="96">
        <v>100</v>
      </c>
      <c r="I68" s="147"/>
      <c r="J68" s="149"/>
      <c r="M68" s="195">
        <f t="shared" si="2"/>
        <v>0</v>
      </c>
    </row>
    <row r="69" spans="1:13" ht="22.5" customHeight="1">
      <c r="A69" s="124"/>
      <c r="B69" s="61" t="s">
        <v>229</v>
      </c>
      <c r="C69" s="96">
        <v>930</v>
      </c>
      <c r="D69" s="147"/>
      <c r="E69" s="148" t="s">
        <v>481</v>
      </c>
      <c r="F69" s="124"/>
      <c r="G69" s="61" t="s">
        <v>241</v>
      </c>
      <c r="H69" s="96">
        <v>400</v>
      </c>
      <c r="I69" s="147"/>
      <c r="J69" s="149"/>
      <c r="M69" s="195">
        <f t="shared" si="2"/>
        <v>0</v>
      </c>
    </row>
    <row r="70" spans="1:13" ht="22.5" customHeight="1">
      <c r="A70" s="124"/>
      <c r="B70" s="61" t="s">
        <v>232</v>
      </c>
      <c r="C70" s="96">
        <v>1440</v>
      </c>
      <c r="D70" s="147"/>
      <c r="E70" s="148" t="s">
        <v>481</v>
      </c>
      <c r="F70" s="124"/>
      <c r="G70" s="61" t="s">
        <v>193</v>
      </c>
      <c r="H70" s="96">
        <v>400</v>
      </c>
      <c r="I70" s="147"/>
      <c r="J70" s="149"/>
      <c r="M70" s="195">
        <f t="shared" si="2"/>
        <v>0</v>
      </c>
    </row>
    <row r="71" spans="1:13" ht="22.5" customHeight="1">
      <c r="A71" s="124"/>
      <c r="B71" s="61" t="s">
        <v>428</v>
      </c>
      <c r="C71" s="251" t="s">
        <v>543</v>
      </c>
      <c r="D71" s="147"/>
      <c r="E71" s="148" t="s">
        <v>484</v>
      </c>
      <c r="F71" s="126"/>
      <c r="G71" s="61" t="s">
        <v>240</v>
      </c>
      <c r="H71" s="96">
        <v>700</v>
      </c>
      <c r="I71" s="147"/>
      <c r="J71" s="149"/>
      <c r="M71" s="195">
        <f t="shared" si="2"/>
        <v>0</v>
      </c>
    </row>
    <row r="72" spans="1:13" ht="22.5" customHeight="1">
      <c r="A72" s="122"/>
      <c r="B72" s="61"/>
      <c r="C72" s="96"/>
      <c r="D72" s="138"/>
      <c r="E72" s="82"/>
      <c r="F72" s="122"/>
      <c r="G72" s="61"/>
      <c r="H72" s="96"/>
      <c r="I72" s="139"/>
      <c r="J72" s="82"/>
      <c r="M72" s="195">
        <f t="shared" si="2"/>
        <v>0</v>
      </c>
    </row>
    <row r="73" spans="1:13" ht="22.5" customHeight="1">
      <c r="A73" s="680" t="s">
        <v>219</v>
      </c>
      <c r="B73" s="681"/>
      <c r="C73" s="681"/>
      <c r="D73" s="681"/>
      <c r="E73" s="145">
        <f>SUM(C74:C76)</f>
        <v>4050</v>
      </c>
      <c r="F73" s="680" t="s">
        <v>242</v>
      </c>
      <c r="G73" s="681"/>
      <c r="H73" s="681"/>
      <c r="I73" s="681"/>
      <c r="J73" s="145">
        <f>SUM(H74)</f>
        <v>450</v>
      </c>
      <c r="M73" s="195">
        <f t="shared" si="2"/>
        <v>0</v>
      </c>
    </row>
    <row r="74" spans="1:13" ht="22.5" customHeight="1">
      <c r="A74" s="123" t="s">
        <v>233</v>
      </c>
      <c r="B74" s="61" t="s">
        <v>171</v>
      </c>
      <c r="C74" s="96">
        <v>1800</v>
      </c>
      <c r="D74" s="147"/>
      <c r="E74" s="148" t="s">
        <v>485</v>
      </c>
      <c r="F74" s="72" t="s">
        <v>238</v>
      </c>
      <c r="G74" s="61" t="s">
        <v>201</v>
      </c>
      <c r="H74" s="96">
        <v>450</v>
      </c>
      <c r="I74" s="147"/>
      <c r="J74" s="149"/>
      <c r="L74" s="197">
        <f>IF(+D74&gt;0,1,0)</f>
        <v>0</v>
      </c>
      <c r="M74" s="196">
        <f t="shared" si="2"/>
        <v>0</v>
      </c>
    </row>
    <row r="75" spans="1:12" ht="22.5" customHeight="1">
      <c r="A75" s="122"/>
      <c r="B75" s="61" t="s">
        <v>172</v>
      </c>
      <c r="C75" s="96">
        <v>1900</v>
      </c>
      <c r="D75" s="147"/>
      <c r="E75" s="148" t="s">
        <v>485</v>
      </c>
      <c r="F75" s="83"/>
      <c r="G75" s="84"/>
      <c r="H75" s="85"/>
      <c r="I75" s="140"/>
      <c r="J75" s="86"/>
      <c r="L75" s="197">
        <f>IF(+D75&gt;0,1,0)</f>
        <v>0</v>
      </c>
    </row>
    <row r="76" spans="1:12" ht="22.5" customHeight="1">
      <c r="A76" s="123" t="s">
        <v>238</v>
      </c>
      <c r="B76" s="61" t="s">
        <v>171</v>
      </c>
      <c r="C76" s="96">
        <v>350</v>
      </c>
      <c r="D76" s="147"/>
      <c r="E76" s="148" t="s">
        <v>485</v>
      </c>
      <c r="F76" s="64"/>
      <c r="G76" s="64"/>
      <c r="H76" s="68"/>
      <c r="I76" s="87"/>
      <c r="J76" s="88"/>
      <c r="L76" s="197">
        <f>IF(+D76&gt;0,1,0)</f>
        <v>0</v>
      </c>
    </row>
    <row r="77" spans="1:12" ht="22.5" customHeight="1">
      <c r="A77" s="125"/>
      <c r="B77" s="84" t="s">
        <v>172</v>
      </c>
      <c r="C77" s="102">
        <v>1250</v>
      </c>
      <c r="D77" s="315"/>
      <c r="E77" s="253" t="s">
        <v>485</v>
      </c>
      <c r="F77" s="691" t="s">
        <v>243</v>
      </c>
      <c r="G77" s="692"/>
      <c r="H77" s="103">
        <f>SUM(C60:C71)+SUM(C74:C76)+SUM(H60:H71)+(H74)</f>
        <v>26970</v>
      </c>
      <c r="I77" s="141">
        <f>SUM(D60:D71)+SUM(D74:D76)+SUM(I60:I71)+I74</f>
        <v>0</v>
      </c>
      <c r="J77" s="104"/>
      <c r="L77" s="252"/>
    </row>
    <row r="78" ht="22.5" customHeight="1">
      <c r="J78" s="58">
        <v>2008.5</v>
      </c>
    </row>
  </sheetData>
  <sheetProtection/>
  <mergeCells count="65">
    <mergeCell ref="B5:D5"/>
    <mergeCell ref="B49:E49"/>
    <mergeCell ref="I2:J2"/>
    <mergeCell ref="A10:B10"/>
    <mergeCell ref="F49:F50"/>
    <mergeCell ref="H47:J47"/>
    <mergeCell ref="G6:J6"/>
    <mergeCell ref="B46:E46"/>
    <mergeCell ref="F46:F47"/>
    <mergeCell ref="D7:E7"/>
    <mergeCell ref="A1:J1"/>
    <mergeCell ref="F3:F4"/>
    <mergeCell ref="B3:E3"/>
    <mergeCell ref="F6:F7"/>
    <mergeCell ref="A4:A5"/>
    <mergeCell ref="G3:I3"/>
    <mergeCell ref="G5:I5"/>
    <mergeCell ref="H4:J4"/>
    <mergeCell ref="C4:E4"/>
    <mergeCell ref="B6:E6"/>
    <mergeCell ref="G49:J49"/>
    <mergeCell ref="F52:J52"/>
    <mergeCell ref="C53:D53"/>
    <mergeCell ref="C52:D52"/>
    <mergeCell ref="F77:G77"/>
    <mergeCell ref="A59:D59"/>
    <mergeCell ref="A73:D73"/>
    <mergeCell ref="F59:I59"/>
    <mergeCell ref="F73:I73"/>
    <mergeCell ref="F58:G58"/>
    <mergeCell ref="C56:D56"/>
    <mergeCell ref="G50:J50"/>
    <mergeCell ref="G12:H12"/>
    <mergeCell ref="G7:J7"/>
    <mergeCell ref="C55:D55"/>
    <mergeCell ref="C54:D54"/>
    <mergeCell ref="A20:D20"/>
    <mergeCell ref="A27:D27"/>
    <mergeCell ref="F31:I31"/>
    <mergeCell ref="F21:G21"/>
    <mergeCell ref="F22:I22"/>
    <mergeCell ref="I12:J12"/>
    <mergeCell ref="A11:D11"/>
    <mergeCell ref="B8:E8"/>
    <mergeCell ref="L59:M59"/>
    <mergeCell ref="B51:E51"/>
    <mergeCell ref="F51:J51"/>
    <mergeCell ref="D50:E50"/>
    <mergeCell ref="A58:B58"/>
    <mergeCell ref="I45:J45"/>
    <mergeCell ref="B48:D48"/>
    <mergeCell ref="G48:I48"/>
    <mergeCell ref="A44:J44"/>
    <mergeCell ref="A47:A48"/>
    <mergeCell ref="C47:E47"/>
    <mergeCell ref="G46:I46"/>
    <mergeCell ref="G10:H10"/>
    <mergeCell ref="G11:H11"/>
    <mergeCell ref="L15:M15"/>
    <mergeCell ref="I8:J8"/>
    <mergeCell ref="I9:J9"/>
    <mergeCell ref="I10:J10"/>
    <mergeCell ref="I11:J11"/>
    <mergeCell ref="G8:H8"/>
    <mergeCell ref="G9:H9"/>
  </mergeCells>
  <printOptions/>
  <pageMargins left="0.6692913385826772" right="0.3937007874015748" top="0.5905511811023623" bottom="0.31496062992125984" header="0.5118110236220472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7"/>
  <sheetViews>
    <sheetView showZeros="0" zoomScalePageLayoutView="0" workbookViewId="0" topLeftCell="A1">
      <selection activeCell="A82" sqref="A82"/>
    </sheetView>
  </sheetViews>
  <sheetFormatPr defaultColWidth="9.00390625" defaultRowHeight="24.75" customHeight="1"/>
  <cols>
    <col min="1" max="1" width="9.625" style="52" customWidth="1"/>
    <col min="2" max="2" width="10.625" style="52" customWidth="1"/>
    <col min="3" max="3" width="7.625" style="52" customWidth="1"/>
    <col min="4" max="4" width="8.125" style="52" customWidth="1"/>
    <col min="5" max="5" width="10.625" style="52" customWidth="1"/>
    <col min="6" max="6" width="9.625" style="52" customWidth="1"/>
    <col min="7" max="7" width="10.625" style="52" customWidth="1"/>
    <col min="8" max="8" width="7.625" style="52" customWidth="1"/>
    <col min="9" max="9" width="8.125" style="52" customWidth="1"/>
    <col min="10" max="10" width="10.625" style="52" customWidth="1"/>
    <col min="11" max="14" width="7.625" style="52" customWidth="1"/>
    <col min="15" max="16384" width="9.00390625" style="52" customWidth="1"/>
  </cols>
  <sheetData>
    <row r="1" spans="1:10" ht="28.5">
      <c r="A1" s="634" t="s">
        <v>246</v>
      </c>
      <c r="B1" s="634"/>
      <c r="C1" s="634"/>
      <c r="D1" s="634"/>
      <c r="E1" s="634"/>
      <c r="F1" s="634"/>
      <c r="G1" s="634"/>
      <c r="H1" s="634"/>
      <c r="I1" s="634"/>
      <c r="J1" s="634"/>
    </row>
    <row r="2" spans="1:10" ht="15.75" customHeight="1">
      <c r="A2" s="105" t="s">
        <v>247</v>
      </c>
      <c r="B2" s="68"/>
      <c r="C2" s="68"/>
      <c r="D2" s="68"/>
      <c r="E2" s="68"/>
      <c r="F2" s="68"/>
      <c r="G2" s="68"/>
      <c r="H2" s="68"/>
      <c r="I2" s="712" t="s">
        <v>158</v>
      </c>
      <c r="J2" s="671"/>
    </row>
    <row r="3" spans="1:12" ht="24" customHeight="1">
      <c r="A3" s="736" t="s">
        <v>129</v>
      </c>
      <c r="B3" s="740"/>
      <c r="C3" s="741"/>
      <c r="D3" s="741"/>
      <c r="E3" s="742"/>
      <c r="F3" s="69" t="s">
        <v>130</v>
      </c>
      <c r="G3" s="750" t="s">
        <v>278</v>
      </c>
      <c r="H3" s="751"/>
      <c r="I3" s="751"/>
      <c r="J3" s="752"/>
      <c r="L3" s="181" t="s">
        <v>277</v>
      </c>
    </row>
    <row r="4" spans="1:13" ht="24" customHeight="1">
      <c r="A4" s="737"/>
      <c r="B4" s="738"/>
      <c r="C4" s="739"/>
      <c r="D4" s="739"/>
      <c r="E4" s="111" t="s">
        <v>112</v>
      </c>
      <c r="F4" s="48" t="s">
        <v>155</v>
      </c>
      <c r="G4" s="748">
        <f>SUM(E8:E19)+SUM(E21:E31)+SUM(E33:E47)+SUM(J18:J47)</f>
        <v>0</v>
      </c>
      <c r="H4" s="749"/>
      <c r="I4" s="48" t="s">
        <v>328</v>
      </c>
      <c r="J4" s="223">
        <f>IF(L4=1,"Ｂ４",IF(L4=2,"Ｂ３",IF(L4=3,"Ｂ２",IF(L4=4,"Ｂ１",IF(L4=5,"Ｂ４厚",IF(L4=6,"Ｂ３厚",IF(L4=7,"Ｂ２厚",0)))))))</f>
        <v>0</v>
      </c>
      <c r="K4" s="57"/>
      <c r="L4" s="182"/>
      <c r="M4" s="57"/>
    </row>
    <row r="5" spans="1:12" ht="7.5" customHeight="1">
      <c r="A5" s="128"/>
      <c r="B5" s="59"/>
      <c r="C5" s="59"/>
      <c r="D5" s="110"/>
      <c r="E5" s="111"/>
      <c r="F5" s="693" t="s">
        <v>327</v>
      </c>
      <c r="G5" s="698"/>
      <c r="H5" s="699"/>
      <c r="I5" s="699"/>
      <c r="J5" s="744"/>
      <c r="L5" s="191" t="s">
        <v>458</v>
      </c>
    </row>
    <row r="6" spans="1:12" ht="18" customHeight="1">
      <c r="A6" s="635" t="s">
        <v>157</v>
      </c>
      <c r="B6" s="636"/>
      <c r="C6" s="56" t="s">
        <v>145</v>
      </c>
      <c r="D6" s="56" t="s">
        <v>131</v>
      </c>
      <c r="E6" s="71" t="s">
        <v>4</v>
      </c>
      <c r="F6" s="743"/>
      <c r="G6" s="745"/>
      <c r="H6" s="746"/>
      <c r="I6" s="746"/>
      <c r="J6" s="747"/>
      <c r="L6" s="57" t="s">
        <v>457</v>
      </c>
    </row>
    <row r="7" spans="1:14" ht="18" customHeight="1">
      <c r="A7" s="655" t="s">
        <v>290</v>
      </c>
      <c r="B7" s="656"/>
      <c r="C7" s="656"/>
      <c r="D7" s="656"/>
      <c r="E7" s="144">
        <f>SUM(D8:D19)</f>
        <v>12480</v>
      </c>
      <c r="F7" s="696" t="s">
        <v>154</v>
      </c>
      <c r="G7" s="733" t="s">
        <v>150</v>
      </c>
      <c r="H7" s="734"/>
      <c r="I7" s="734"/>
      <c r="J7" s="735"/>
      <c r="L7" s="52" t="s">
        <v>459</v>
      </c>
      <c r="M7" s="639" t="s">
        <v>463</v>
      </c>
      <c r="N7" s="639"/>
    </row>
    <row r="8" spans="1:13" ht="18" customHeight="1">
      <c r="A8" s="120" t="s">
        <v>289</v>
      </c>
      <c r="B8" s="61" t="s">
        <v>279</v>
      </c>
      <c r="C8" s="73" t="s">
        <v>170</v>
      </c>
      <c r="D8" s="96">
        <v>870</v>
      </c>
      <c r="E8" s="171"/>
      <c r="F8" s="732"/>
      <c r="G8" s="70" t="s">
        <v>291</v>
      </c>
      <c r="H8" s="70"/>
      <c r="I8" s="49"/>
      <c r="J8" s="50"/>
      <c r="L8" s="52" t="s">
        <v>460</v>
      </c>
      <c r="M8" s="194">
        <f aca="true" t="shared" si="0" ref="M8:M19">ROUNDUP(IF($L$4=1,E8/2000,IF($L$4=2,E8/1000,IF($L$4=3,E8/500,IF($L$4=4,E8/250,IF($L$4=5,E8/1000,IF($L$4=6,E8/500,IF($L$4=7,E8/250))))))),0)</f>
        <v>0</v>
      </c>
    </row>
    <row r="9" spans="1:13" ht="18" customHeight="1">
      <c r="A9" s="121"/>
      <c r="B9" s="51" t="s">
        <v>280</v>
      </c>
      <c r="C9" s="73" t="s">
        <v>170</v>
      </c>
      <c r="D9" s="96">
        <v>340</v>
      </c>
      <c r="E9" s="171"/>
      <c r="F9" s="46" t="s">
        <v>153</v>
      </c>
      <c r="G9" s="725" t="s">
        <v>276</v>
      </c>
      <c r="H9" s="730"/>
      <c r="I9" s="730"/>
      <c r="J9" s="731"/>
      <c r="L9" s="52" t="s">
        <v>461</v>
      </c>
      <c r="M9" s="195">
        <f t="shared" si="0"/>
        <v>0</v>
      </c>
    </row>
    <row r="10" spans="1:13" ht="18" customHeight="1">
      <c r="A10" s="121"/>
      <c r="B10" s="93" t="s">
        <v>472</v>
      </c>
      <c r="C10" s="73" t="s">
        <v>170</v>
      </c>
      <c r="D10" s="98">
        <v>1020</v>
      </c>
      <c r="E10" s="171"/>
      <c r="F10" s="47" t="s">
        <v>149</v>
      </c>
      <c r="G10" s="203" t="s">
        <v>466</v>
      </c>
      <c r="H10" s="224" t="s">
        <v>420</v>
      </c>
      <c r="I10" s="211"/>
      <c r="J10" s="213"/>
      <c r="L10" s="52" t="s">
        <v>462</v>
      </c>
      <c r="M10" s="195">
        <f t="shared" si="0"/>
        <v>0</v>
      </c>
    </row>
    <row r="11" spans="1:13" ht="18" customHeight="1">
      <c r="A11" s="121"/>
      <c r="B11" s="51" t="s">
        <v>281</v>
      </c>
      <c r="C11" s="73" t="s">
        <v>170</v>
      </c>
      <c r="D11" s="96">
        <v>820</v>
      </c>
      <c r="E11" s="171"/>
      <c r="F11" s="728" t="s">
        <v>525</v>
      </c>
      <c r="G11" s="729"/>
      <c r="H11" s="168" t="s">
        <v>418</v>
      </c>
      <c r="I11" s="217">
        <f>ROUNDUP(IF($L$4=1,G4/2000,IF($L$4=2,G4/1000,IF($L$4=3,G4/500,IF($L$4=4,G4/250,IF($L$4=5,G4/1000,IF($L$4=6,G4/500,IF($L$4=7,G4/250))))))),0)</f>
        <v>0</v>
      </c>
      <c r="J11" s="218">
        <f>IF(I11=1,500,IF(I11=2,800,IF(I11=3,1000,IF(I11=4,1200,IF(I11=5,1400,IF(I11&lt;10,I11*200,IF(I11=10,2400,IF(I11&gt;10,(I11-10)*100+2400,0))))))))</f>
        <v>0</v>
      </c>
      <c r="L11" s="52" t="s">
        <v>422</v>
      </c>
      <c r="M11" s="195">
        <f t="shared" si="0"/>
        <v>0</v>
      </c>
    </row>
    <row r="12" spans="1:13" ht="18" customHeight="1">
      <c r="A12" s="121"/>
      <c r="B12" s="61" t="s">
        <v>282</v>
      </c>
      <c r="C12" s="73" t="s">
        <v>170</v>
      </c>
      <c r="D12" s="96">
        <v>3850</v>
      </c>
      <c r="E12" s="171"/>
      <c r="F12" s="243"/>
      <c r="G12" s="244"/>
      <c r="H12" s="168" t="s">
        <v>421</v>
      </c>
      <c r="I12" s="219">
        <f>SUM(M8:M47)+SUM(N18:N46)</f>
        <v>0</v>
      </c>
      <c r="J12" s="218">
        <f>I12*200</f>
        <v>0</v>
      </c>
      <c r="K12" s="212"/>
      <c r="L12" s="52" t="s">
        <v>423</v>
      </c>
      <c r="M12" s="195">
        <f t="shared" si="0"/>
        <v>0</v>
      </c>
    </row>
    <row r="13" spans="1:13" ht="18" customHeight="1">
      <c r="A13" s="121"/>
      <c r="B13" s="61" t="s">
        <v>283</v>
      </c>
      <c r="C13" s="73" t="s">
        <v>170</v>
      </c>
      <c r="D13" s="96">
        <v>1350</v>
      </c>
      <c r="E13" s="171"/>
      <c r="F13" s="243"/>
      <c r="G13" s="244"/>
      <c r="H13" s="168" t="s">
        <v>417</v>
      </c>
      <c r="I13" s="170">
        <v>0.05</v>
      </c>
      <c r="J13" s="220"/>
      <c r="M13" s="195">
        <f t="shared" si="0"/>
        <v>0</v>
      </c>
    </row>
    <row r="14" spans="1:13" ht="18" customHeight="1">
      <c r="A14" s="121"/>
      <c r="B14" s="61" t="s">
        <v>284</v>
      </c>
      <c r="C14" s="73" t="s">
        <v>170</v>
      </c>
      <c r="D14" s="96">
        <v>550</v>
      </c>
      <c r="E14" s="171"/>
      <c r="F14" s="245"/>
      <c r="G14" s="246"/>
      <c r="H14" s="169" t="s">
        <v>243</v>
      </c>
      <c r="I14" s="221"/>
      <c r="J14" s="222"/>
      <c r="M14" s="195">
        <f t="shared" si="0"/>
        <v>0</v>
      </c>
    </row>
    <row r="15" spans="1:13" ht="18" customHeight="1">
      <c r="A15" s="121"/>
      <c r="B15" s="61" t="s">
        <v>285</v>
      </c>
      <c r="C15" s="73" t="s">
        <v>170</v>
      </c>
      <c r="D15" s="96">
        <v>850</v>
      </c>
      <c r="E15" s="171"/>
      <c r="F15" s="74"/>
      <c r="J15" s="75" t="s">
        <v>326</v>
      </c>
      <c r="M15" s="195">
        <f t="shared" si="0"/>
        <v>0</v>
      </c>
    </row>
    <row r="16" spans="1:13" ht="18" customHeight="1">
      <c r="A16" s="121"/>
      <c r="B16" s="61" t="s">
        <v>286</v>
      </c>
      <c r="C16" s="73" t="s">
        <v>170</v>
      </c>
      <c r="D16" s="96">
        <v>630</v>
      </c>
      <c r="E16" s="171"/>
      <c r="F16" s="635" t="s">
        <v>157</v>
      </c>
      <c r="G16" s="636"/>
      <c r="H16" s="56" t="s">
        <v>145</v>
      </c>
      <c r="I16" s="56" t="s">
        <v>131</v>
      </c>
      <c r="J16" s="76" t="s">
        <v>4</v>
      </c>
      <c r="M16" s="195">
        <f t="shared" si="0"/>
        <v>0</v>
      </c>
    </row>
    <row r="17" spans="1:13" ht="18" customHeight="1">
      <c r="A17" s="121"/>
      <c r="B17" s="51" t="s">
        <v>287</v>
      </c>
      <c r="C17" s="73" t="s">
        <v>170</v>
      </c>
      <c r="D17" s="98">
        <v>1300</v>
      </c>
      <c r="E17" s="171"/>
      <c r="F17" s="655" t="s">
        <v>267</v>
      </c>
      <c r="G17" s="656"/>
      <c r="H17" s="656"/>
      <c r="I17" s="656"/>
      <c r="J17" s="144">
        <f>SUM(I18:I47)</f>
        <v>34810</v>
      </c>
      <c r="M17" s="195">
        <f t="shared" si="0"/>
        <v>0</v>
      </c>
    </row>
    <row r="18" spans="1:14" ht="18" customHeight="1">
      <c r="A18" s="121"/>
      <c r="B18" s="61" t="s">
        <v>288</v>
      </c>
      <c r="C18" s="106" t="s">
        <v>249</v>
      </c>
      <c r="D18" s="98">
        <v>650</v>
      </c>
      <c r="E18" s="171"/>
      <c r="F18" s="120" t="s">
        <v>271</v>
      </c>
      <c r="G18" s="117" t="s">
        <v>307</v>
      </c>
      <c r="H18" s="73" t="s">
        <v>410</v>
      </c>
      <c r="I18" s="96">
        <v>1150</v>
      </c>
      <c r="J18" s="171"/>
      <c r="K18" s="204">
        <f>SUM(J18:J24)</f>
        <v>0</v>
      </c>
      <c r="M18" s="195">
        <f t="shared" si="0"/>
        <v>0</v>
      </c>
      <c r="N18" s="194">
        <f>ROUNDUP(IF($L$4=1,K18/2000,IF($L$4=2,K18/1000,IF($L$4=3,K18/500,IF($L$4=4,K18/250,IF($L$4=5,K18/1000,IF($L$4=6,K18/500,IF($L$4=7,K18/250))))))),0)</f>
        <v>0</v>
      </c>
    </row>
    <row r="19" spans="1:14" ht="18" customHeight="1">
      <c r="A19" s="119"/>
      <c r="B19" s="115" t="s">
        <v>403</v>
      </c>
      <c r="C19" s="112" t="s">
        <v>275</v>
      </c>
      <c r="D19" s="98">
        <v>250</v>
      </c>
      <c r="E19" s="171"/>
      <c r="F19" s="121"/>
      <c r="G19" s="117" t="s">
        <v>308</v>
      </c>
      <c r="H19" s="73" t="s">
        <v>410</v>
      </c>
      <c r="I19" s="96">
        <v>2400</v>
      </c>
      <c r="J19" s="171"/>
      <c r="M19" s="196">
        <f t="shared" si="0"/>
        <v>0</v>
      </c>
      <c r="N19" s="208"/>
    </row>
    <row r="20" spans="1:14" ht="18" customHeight="1">
      <c r="A20" s="655" t="s">
        <v>250</v>
      </c>
      <c r="B20" s="656"/>
      <c r="C20" s="656"/>
      <c r="D20" s="656"/>
      <c r="E20" s="144">
        <f>SUM(D21:D31)</f>
        <v>44220</v>
      </c>
      <c r="F20" s="121"/>
      <c r="G20" s="117" t="s">
        <v>309</v>
      </c>
      <c r="H20" s="73" t="s">
        <v>410</v>
      </c>
      <c r="I20" s="96">
        <v>2750</v>
      </c>
      <c r="J20" s="171"/>
      <c r="N20" s="209"/>
    </row>
    <row r="21" spans="1:14" ht="18" customHeight="1">
      <c r="A21" s="120" t="s">
        <v>255</v>
      </c>
      <c r="B21" s="61" t="s">
        <v>293</v>
      </c>
      <c r="C21" s="112" t="s">
        <v>524</v>
      </c>
      <c r="D21" s="98">
        <v>1100</v>
      </c>
      <c r="E21" s="171"/>
      <c r="F21" s="121"/>
      <c r="G21" s="190" t="s">
        <v>450</v>
      </c>
      <c r="H21" s="73" t="s">
        <v>410</v>
      </c>
      <c r="I21" s="96">
        <v>1960</v>
      </c>
      <c r="J21" s="171"/>
      <c r="M21" s="194">
        <f aca="true" t="shared" si="1" ref="M21:M31">ROUNDUP(IF($L$4=1,E21/2000,IF($L$4=2,E21/1000,IF($L$4=3,E21/500,IF($L$4=4,E21/250,IF($L$4=5,E21/1000,IF($L$4=6,E21/500,IF($L$4=7,E21/250))))))),0)</f>
        <v>0</v>
      </c>
      <c r="N21" s="209"/>
    </row>
    <row r="22" spans="1:14" ht="18" customHeight="1">
      <c r="A22" s="119"/>
      <c r="B22" s="61" t="s">
        <v>294</v>
      </c>
      <c r="C22" s="73" t="s">
        <v>223</v>
      </c>
      <c r="D22" s="98">
        <v>9500</v>
      </c>
      <c r="E22" s="171"/>
      <c r="F22" s="121"/>
      <c r="G22" s="114" t="s">
        <v>451</v>
      </c>
      <c r="H22" s="73" t="s">
        <v>410</v>
      </c>
      <c r="I22" s="96">
        <v>2160</v>
      </c>
      <c r="J22" s="171"/>
      <c r="M22" s="195">
        <f t="shared" si="1"/>
        <v>0</v>
      </c>
      <c r="N22" s="209"/>
    </row>
    <row r="23" spans="1:14" ht="18" customHeight="1">
      <c r="A23" s="131" t="s">
        <v>259</v>
      </c>
      <c r="B23" s="114" t="s">
        <v>292</v>
      </c>
      <c r="C23" s="73" t="s">
        <v>159</v>
      </c>
      <c r="D23" s="98">
        <v>4900</v>
      </c>
      <c r="E23" s="171"/>
      <c r="F23" s="121"/>
      <c r="G23" s="117" t="s">
        <v>310</v>
      </c>
      <c r="H23" s="73" t="s">
        <v>410</v>
      </c>
      <c r="I23" s="96">
        <v>1700</v>
      </c>
      <c r="J23" s="171"/>
      <c r="M23" s="195">
        <f t="shared" si="1"/>
        <v>0</v>
      </c>
      <c r="N23" s="209"/>
    </row>
    <row r="24" spans="1:14" ht="18" customHeight="1">
      <c r="A24" s="119"/>
      <c r="B24" s="61" t="s">
        <v>519</v>
      </c>
      <c r="C24" s="73" t="s">
        <v>251</v>
      </c>
      <c r="D24" s="98">
        <v>1480</v>
      </c>
      <c r="E24" s="171"/>
      <c r="F24" s="119"/>
      <c r="G24" s="61" t="s">
        <v>272</v>
      </c>
      <c r="H24" s="73" t="s">
        <v>410</v>
      </c>
      <c r="I24" s="96">
        <v>780</v>
      </c>
      <c r="J24" s="171"/>
      <c r="M24" s="195">
        <f t="shared" si="1"/>
        <v>0</v>
      </c>
      <c r="N24" s="210"/>
    </row>
    <row r="25" spans="1:14" ht="18" customHeight="1">
      <c r="A25" s="92" t="s">
        <v>256</v>
      </c>
      <c r="B25" s="61" t="s">
        <v>295</v>
      </c>
      <c r="C25" s="73" t="s">
        <v>223</v>
      </c>
      <c r="D25" s="98">
        <v>9500</v>
      </c>
      <c r="E25" s="171"/>
      <c r="F25" s="123" t="s">
        <v>273</v>
      </c>
      <c r="G25" s="51" t="s">
        <v>311</v>
      </c>
      <c r="H25" s="73"/>
      <c r="I25" s="96">
        <v>1200</v>
      </c>
      <c r="J25" s="171"/>
      <c r="M25" s="195">
        <f t="shared" si="1"/>
        <v>0</v>
      </c>
      <c r="N25" s="194">
        <f aca="true" t="shared" si="2" ref="N25:N46">ROUNDUP(IF($L$4=1,J25/2000,IF($L$4=2,J25/1000,IF($L$4=3,J25/500,IF($L$4=4,J25/250,IF($L$4=5,J25/1000,IF($L$4=6,J25/500,IF($L$4=7,J25/250))))))),0)</f>
        <v>0</v>
      </c>
    </row>
    <row r="26" spans="1:14" ht="18" customHeight="1">
      <c r="A26" s="120" t="s">
        <v>257</v>
      </c>
      <c r="B26" s="114" t="s">
        <v>520</v>
      </c>
      <c r="C26" s="73" t="s">
        <v>252</v>
      </c>
      <c r="D26" s="98">
        <v>7160</v>
      </c>
      <c r="E26" s="171"/>
      <c r="F26" s="121"/>
      <c r="G26" s="190" t="s">
        <v>455</v>
      </c>
      <c r="H26" s="73"/>
      <c r="I26" s="96">
        <v>2030</v>
      </c>
      <c r="J26" s="171"/>
      <c r="M26" s="195">
        <f t="shared" si="1"/>
        <v>0</v>
      </c>
      <c r="N26" s="195">
        <f t="shared" si="2"/>
        <v>0</v>
      </c>
    </row>
    <row r="27" spans="1:14" ht="18" customHeight="1">
      <c r="A27" s="119"/>
      <c r="B27" s="61" t="s">
        <v>522</v>
      </c>
      <c r="C27" s="73" t="s">
        <v>253</v>
      </c>
      <c r="D27" s="98">
        <v>2500</v>
      </c>
      <c r="E27" s="171"/>
      <c r="F27" s="121"/>
      <c r="G27" s="61" t="s">
        <v>551</v>
      </c>
      <c r="H27" s="73"/>
      <c r="I27" s="96">
        <v>360</v>
      </c>
      <c r="J27" s="171"/>
      <c r="M27" s="195">
        <f t="shared" si="1"/>
        <v>0</v>
      </c>
      <c r="N27" s="195">
        <f t="shared" si="2"/>
        <v>0</v>
      </c>
    </row>
    <row r="28" spans="1:14" ht="18" customHeight="1">
      <c r="A28" s="120" t="s">
        <v>258</v>
      </c>
      <c r="B28" s="114" t="s">
        <v>416</v>
      </c>
      <c r="C28" s="73" t="s">
        <v>523</v>
      </c>
      <c r="D28" s="98">
        <v>930</v>
      </c>
      <c r="E28" s="171"/>
      <c r="F28" s="121"/>
      <c r="G28" s="106" t="s">
        <v>456</v>
      </c>
      <c r="H28" s="73"/>
      <c r="I28" s="96">
        <v>400</v>
      </c>
      <c r="J28" s="171"/>
      <c r="M28" s="195">
        <f>ROUNDUP(IF($L$4=1,E28/2000,IF($L$4=2,E28/1000,IF($L$4=3,E28/500,IF($L$4=4,E28/250,IF($L$4=5,E28/1000,IF($L$4=6,E28/500,IF($L$4=7,E28/250))))))),0)</f>
        <v>0</v>
      </c>
      <c r="N28" s="195">
        <f t="shared" si="2"/>
        <v>0</v>
      </c>
    </row>
    <row r="29" spans="1:14" ht="18" customHeight="1">
      <c r="A29" s="121"/>
      <c r="B29" s="93" t="s">
        <v>521</v>
      </c>
      <c r="C29" s="73" t="s">
        <v>170</v>
      </c>
      <c r="D29" s="98">
        <v>2450</v>
      </c>
      <c r="E29" s="171"/>
      <c r="F29" s="121"/>
      <c r="G29" s="61" t="s">
        <v>312</v>
      </c>
      <c r="H29" s="73"/>
      <c r="I29" s="96">
        <v>3000</v>
      </c>
      <c r="J29" s="171"/>
      <c r="M29" s="195">
        <f t="shared" si="1"/>
        <v>0</v>
      </c>
      <c r="N29" s="195">
        <f t="shared" si="2"/>
        <v>0</v>
      </c>
    </row>
    <row r="30" spans="1:14" ht="18" customHeight="1">
      <c r="A30" s="121"/>
      <c r="B30" s="51" t="s">
        <v>296</v>
      </c>
      <c r="C30" s="73" t="s">
        <v>170</v>
      </c>
      <c r="D30" s="98">
        <v>3960</v>
      </c>
      <c r="E30" s="171"/>
      <c r="F30" s="121"/>
      <c r="G30" s="190" t="s">
        <v>452</v>
      </c>
      <c r="H30" s="73"/>
      <c r="I30" s="96">
        <v>1980</v>
      </c>
      <c r="J30" s="171"/>
      <c r="M30" s="195">
        <f t="shared" si="1"/>
        <v>0</v>
      </c>
      <c r="N30" s="195">
        <f t="shared" si="2"/>
        <v>0</v>
      </c>
    </row>
    <row r="31" spans="1:14" ht="18" customHeight="1">
      <c r="A31" s="119"/>
      <c r="B31" s="51" t="s">
        <v>297</v>
      </c>
      <c r="C31" s="73" t="s">
        <v>170</v>
      </c>
      <c r="D31" s="98">
        <v>740</v>
      </c>
      <c r="E31" s="171"/>
      <c r="F31" s="121"/>
      <c r="G31" s="114" t="s">
        <v>453</v>
      </c>
      <c r="H31" s="73"/>
      <c r="I31" s="96">
        <v>2400</v>
      </c>
      <c r="J31" s="171"/>
      <c r="M31" s="196">
        <f t="shared" si="1"/>
        <v>0</v>
      </c>
      <c r="N31" s="195">
        <f t="shared" si="2"/>
        <v>0</v>
      </c>
    </row>
    <row r="32" spans="1:14" ht="18" customHeight="1">
      <c r="A32" s="655" t="s">
        <v>254</v>
      </c>
      <c r="B32" s="656"/>
      <c r="C32" s="656"/>
      <c r="D32" s="656"/>
      <c r="E32" s="144">
        <f>SUM(D33:D47)</f>
        <v>40390</v>
      </c>
      <c r="F32" s="121"/>
      <c r="G32" s="51" t="s">
        <v>454</v>
      </c>
      <c r="H32" s="73"/>
      <c r="I32" s="96">
        <v>950</v>
      </c>
      <c r="J32" s="171"/>
      <c r="N32" s="195">
        <f t="shared" si="2"/>
        <v>0</v>
      </c>
    </row>
    <row r="33" spans="1:14" ht="18" customHeight="1">
      <c r="A33" s="120" t="s">
        <v>260</v>
      </c>
      <c r="B33" s="61" t="s">
        <v>298</v>
      </c>
      <c r="C33" s="73" t="s">
        <v>419</v>
      </c>
      <c r="D33" s="96">
        <v>1760</v>
      </c>
      <c r="E33" s="175"/>
      <c r="F33" s="121"/>
      <c r="G33" s="61" t="s">
        <v>313</v>
      </c>
      <c r="H33" s="73"/>
      <c r="I33" s="96">
        <v>280</v>
      </c>
      <c r="J33" s="171"/>
      <c r="M33" s="194">
        <f>ROUNDUP(IF($L$4=1,E33/2000,IF($L$4=2,E33/1000,IF($L$4=3,E33/500,IF($L$4=4,E33/250,IF($L$4=5,E33/1000,IF($L$4=6,E33/500,IF($L$4=7,E33/250))))))),0)</f>
        <v>0</v>
      </c>
      <c r="N33" s="195">
        <f t="shared" si="2"/>
        <v>0</v>
      </c>
    </row>
    <row r="34" spans="1:14" ht="18" customHeight="1">
      <c r="A34" s="119"/>
      <c r="B34" s="61" t="s">
        <v>299</v>
      </c>
      <c r="C34" s="73" t="s">
        <v>170</v>
      </c>
      <c r="D34" s="96">
        <v>5430</v>
      </c>
      <c r="E34" s="176"/>
      <c r="F34" s="121"/>
      <c r="G34" s="61" t="s">
        <v>314</v>
      </c>
      <c r="H34" s="73"/>
      <c r="I34" s="96">
        <v>160</v>
      </c>
      <c r="J34" s="171"/>
      <c r="M34" s="195">
        <f>ROUNDUP(IF($L$4=1,E34/2000,IF($L$4=2,E34/1000,IF($L$4=3,E34/500,IF($L$4=4,E34/250,IF($L$4=5,E34/1000,IF($L$4=6,E34/500,IF($L$4=7,E34/250))))))),0)</f>
        <v>0</v>
      </c>
      <c r="N34" s="195">
        <f t="shared" si="2"/>
        <v>0</v>
      </c>
    </row>
    <row r="35" spans="1:14" ht="18" customHeight="1">
      <c r="A35" s="132" t="s">
        <v>261</v>
      </c>
      <c r="B35" s="93" t="s">
        <v>300</v>
      </c>
      <c r="C35" s="73" t="s">
        <v>268</v>
      </c>
      <c r="D35" s="98">
        <v>3900</v>
      </c>
      <c r="E35" s="176"/>
      <c r="F35" s="121"/>
      <c r="G35" s="61" t="s">
        <v>315</v>
      </c>
      <c r="H35" s="73"/>
      <c r="I35" s="96">
        <v>300</v>
      </c>
      <c r="J35" s="171"/>
      <c r="M35" s="195">
        <f>ROUNDUP(IF($L$4=1,E35/2000,IF($L$4=2,E35/1000,IF($L$4=3,E35/500,IF($L$4=4,E35/250,IF($L$4=5,E35/1000,IF($L$4=6,E35/500,IF($L$4=7,E35/250))))))),0)</f>
        <v>0</v>
      </c>
      <c r="N35" s="195">
        <f t="shared" si="2"/>
        <v>0</v>
      </c>
    </row>
    <row r="36" spans="1:14" ht="18" customHeight="1">
      <c r="A36" s="119"/>
      <c r="B36" s="61" t="s">
        <v>301</v>
      </c>
      <c r="C36" s="73" t="s">
        <v>268</v>
      </c>
      <c r="D36" s="96">
        <v>3600</v>
      </c>
      <c r="E36" s="176"/>
      <c r="F36" s="121"/>
      <c r="G36" s="93" t="s">
        <v>316</v>
      </c>
      <c r="H36" s="115"/>
      <c r="I36" s="98">
        <v>1600</v>
      </c>
      <c r="J36" s="172"/>
      <c r="M36" s="195">
        <f>ROUNDUP(IF($L$4=1,E36/2000,IF($L$4=2,E36/1000,IF($L$4=3,E36/500,IF($L$4=4,E36/250,IF($L$4=5,E36/1000,IF($L$4=6,E36/500,IF($L$4=7,E36/250))))))),0)</f>
        <v>0</v>
      </c>
      <c r="N36" s="195">
        <f t="shared" si="2"/>
        <v>0</v>
      </c>
    </row>
    <row r="37" spans="1:14" ht="18" customHeight="1">
      <c r="A37" s="120" t="s">
        <v>262</v>
      </c>
      <c r="B37" s="114" t="s">
        <v>431</v>
      </c>
      <c r="C37" s="73" t="s">
        <v>465</v>
      </c>
      <c r="D37" s="96">
        <v>3500</v>
      </c>
      <c r="E37" s="176"/>
      <c r="F37" s="121"/>
      <c r="G37" s="93" t="s">
        <v>552</v>
      </c>
      <c r="H37" s="115"/>
      <c r="I37" s="98">
        <v>1430</v>
      </c>
      <c r="J37" s="172"/>
      <c r="K37" s="204">
        <f>SUM(E37:E41)</f>
        <v>0</v>
      </c>
      <c r="M37" s="196">
        <f>ROUNDUP(IF($L$4=1,K37/2000,IF($L$4=2,K37/1000,IF($L$4=3,K37/500,IF($L$4=4,K37/250,IF($L$4=5,K37/1000,IF($L$4=6,K37/500,IF($L$4=7,K37/250))))))),0)</f>
        <v>0</v>
      </c>
      <c r="N37" s="195">
        <f t="shared" si="2"/>
        <v>0</v>
      </c>
    </row>
    <row r="38" spans="1:14" s="55" customFormat="1" ht="18" customHeight="1">
      <c r="A38" s="121"/>
      <c r="B38" s="93" t="s">
        <v>404</v>
      </c>
      <c r="C38" s="73" t="s">
        <v>465</v>
      </c>
      <c r="D38" s="96">
        <v>1500</v>
      </c>
      <c r="E38" s="176"/>
      <c r="F38" s="121"/>
      <c r="G38" s="115" t="s">
        <v>317</v>
      </c>
      <c r="H38" s="115"/>
      <c r="I38" s="98">
        <v>820</v>
      </c>
      <c r="J38" s="171"/>
      <c r="M38" s="205"/>
      <c r="N38" s="195">
        <f t="shared" si="2"/>
        <v>0</v>
      </c>
    </row>
    <row r="39" spans="1:14" s="55" customFormat="1" ht="18" customHeight="1">
      <c r="A39" s="121"/>
      <c r="B39" s="61" t="s">
        <v>302</v>
      </c>
      <c r="C39" s="73" t="s">
        <v>465</v>
      </c>
      <c r="D39" s="96">
        <v>5150</v>
      </c>
      <c r="E39" s="176"/>
      <c r="F39" s="121"/>
      <c r="G39" s="115" t="s">
        <v>318</v>
      </c>
      <c r="H39" s="115"/>
      <c r="I39" s="98">
        <v>360</v>
      </c>
      <c r="J39" s="173"/>
      <c r="M39" s="206"/>
      <c r="N39" s="195">
        <f t="shared" si="2"/>
        <v>0</v>
      </c>
    </row>
    <row r="40" spans="1:14" s="55" customFormat="1" ht="18" customHeight="1">
      <c r="A40" s="121"/>
      <c r="B40" s="51" t="s">
        <v>405</v>
      </c>
      <c r="C40" s="73" t="s">
        <v>465</v>
      </c>
      <c r="D40" s="96">
        <v>1850</v>
      </c>
      <c r="E40" s="176"/>
      <c r="F40" s="121"/>
      <c r="G40" s="93" t="s">
        <v>319</v>
      </c>
      <c r="H40" s="115"/>
      <c r="I40" s="98">
        <v>880</v>
      </c>
      <c r="J40" s="173"/>
      <c r="M40" s="206"/>
      <c r="N40" s="195">
        <f t="shared" si="2"/>
        <v>0</v>
      </c>
    </row>
    <row r="41" spans="1:14" s="55" customFormat="1" ht="18" customHeight="1">
      <c r="A41" s="119"/>
      <c r="B41" s="61" t="s">
        <v>303</v>
      </c>
      <c r="C41" s="73" t="s">
        <v>465</v>
      </c>
      <c r="D41" s="96">
        <v>800</v>
      </c>
      <c r="E41" s="176"/>
      <c r="F41" s="121"/>
      <c r="G41" s="107" t="s">
        <v>320</v>
      </c>
      <c r="H41" s="115"/>
      <c r="I41" s="98">
        <v>450</v>
      </c>
      <c r="J41" s="173"/>
      <c r="M41" s="207"/>
      <c r="N41" s="195">
        <f t="shared" si="2"/>
        <v>0</v>
      </c>
    </row>
    <row r="42" spans="1:14" s="55" customFormat="1" ht="18" customHeight="1">
      <c r="A42" s="92" t="s">
        <v>263</v>
      </c>
      <c r="B42" s="61" t="s">
        <v>264</v>
      </c>
      <c r="C42" s="73" t="s">
        <v>269</v>
      </c>
      <c r="D42" s="96">
        <v>2400</v>
      </c>
      <c r="E42" s="176"/>
      <c r="F42" s="121"/>
      <c r="G42" s="93" t="s">
        <v>321</v>
      </c>
      <c r="H42" s="115"/>
      <c r="I42" s="98">
        <v>420</v>
      </c>
      <c r="J42" s="173"/>
      <c r="M42" s="194">
        <f aca="true" t="shared" si="3" ref="M42:M47">ROUNDUP(IF($L$4=1,E42/2000,IF($L$4=2,E42/1000,IF($L$4=3,E42/500,IF($L$4=4,E42/250,IF($L$4=5,E42/1000,IF($L$4=6,E42/500,IF($L$4=7,E42/250))))))),0)</f>
        <v>0</v>
      </c>
      <c r="N42" s="195">
        <f t="shared" si="2"/>
        <v>0</v>
      </c>
    </row>
    <row r="43" spans="1:14" ht="18" customHeight="1">
      <c r="A43" s="123" t="s">
        <v>265</v>
      </c>
      <c r="B43" s="61" t="s">
        <v>274</v>
      </c>
      <c r="C43" s="73" t="s">
        <v>268</v>
      </c>
      <c r="D43" s="98">
        <v>2400</v>
      </c>
      <c r="E43" s="176"/>
      <c r="F43" s="121"/>
      <c r="G43" s="115" t="s">
        <v>322</v>
      </c>
      <c r="H43" s="115"/>
      <c r="I43" s="98">
        <v>850</v>
      </c>
      <c r="J43" s="173"/>
      <c r="M43" s="195">
        <f t="shared" si="3"/>
        <v>0</v>
      </c>
      <c r="N43" s="195">
        <f t="shared" si="2"/>
        <v>0</v>
      </c>
    </row>
    <row r="44" spans="1:14" ht="18" customHeight="1">
      <c r="A44" s="121"/>
      <c r="B44" s="114" t="s">
        <v>430</v>
      </c>
      <c r="C44" s="73" t="s">
        <v>177</v>
      </c>
      <c r="D44" s="98">
        <v>4900</v>
      </c>
      <c r="E44" s="176"/>
      <c r="F44" s="121"/>
      <c r="G44" s="93" t="s">
        <v>323</v>
      </c>
      <c r="H44" s="115"/>
      <c r="I44" s="98">
        <v>580</v>
      </c>
      <c r="J44" s="173"/>
      <c r="M44" s="195">
        <f t="shared" si="3"/>
        <v>0</v>
      </c>
      <c r="N44" s="195">
        <f t="shared" si="2"/>
        <v>0</v>
      </c>
    </row>
    <row r="45" spans="1:14" ht="18" customHeight="1">
      <c r="A45" s="119"/>
      <c r="B45" s="93" t="s">
        <v>304</v>
      </c>
      <c r="C45" s="115" t="s">
        <v>177</v>
      </c>
      <c r="D45" s="98">
        <v>1050</v>
      </c>
      <c r="E45" s="176"/>
      <c r="F45" s="121"/>
      <c r="G45" s="93" t="s">
        <v>324</v>
      </c>
      <c r="H45" s="115"/>
      <c r="I45" s="98">
        <v>680</v>
      </c>
      <c r="J45" s="173"/>
      <c r="M45" s="195">
        <f t="shared" si="3"/>
        <v>0</v>
      </c>
      <c r="N45" s="195">
        <f t="shared" si="2"/>
        <v>0</v>
      </c>
    </row>
    <row r="46" spans="1:14" ht="18" customHeight="1">
      <c r="A46" s="120" t="s">
        <v>266</v>
      </c>
      <c r="B46" s="93" t="s">
        <v>305</v>
      </c>
      <c r="C46" s="115" t="s">
        <v>270</v>
      </c>
      <c r="D46" s="98">
        <v>1110</v>
      </c>
      <c r="E46" s="176"/>
      <c r="F46" s="133"/>
      <c r="G46" s="108" t="s">
        <v>325</v>
      </c>
      <c r="H46" s="116"/>
      <c r="I46" s="109">
        <v>780</v>
      </c>
      <c r="J46" s="174"/>
      <c r="M46" s="195">
        <f t="shared" si="3"/>
        <v>0</v>
      </c>
      <c r="N46" s="196">
        <f t="shared" si="2"/>
        <v>0</v>
      </c>
    </row>
    <row r="47" spans="1:14" ht="18" customHeight="1">
      <c r="A47" s="100"/>
      <c r="B47" s="116" t="s">
        <v>306</v>
      </c>
      <c r="C47" s="116" t="s">
        <v>269</v>
      </c>
      <c r="D47" s="109">
        <v>1040</v>
      </c>
      <c r="E47" s="177"/>
      <c r="F47" s="64"/>
      <c r="G47" s="166"/>
      <c r="H47" s="164"/>
      <c r="I47" s="165"/>
      <c r="J47" s="167" t="s">
        <v>547</v>
      </c>
      <c r="M47" s="196">
        <f t="shared" si="3"/>
        <v>0</v>
      </c>
      <c r="N47" s="208"/>
    </row>
    <row r="48" spans="1:10" ht="30" customHeight="1">
      <c r="A48" s="634" t="s">
        <v>246</v>
      </c>
      <c r="B48" s="634"/>
      <c r="C48" s="634"/>
      <c r="D48" s="634"/>
      <c r="E48" s="634"/>
      <c r="F48" s="634"/>
      <c r="G48" s="634"/>
      <c r="H48" s="634"/>
      <c r="I48" s="634"/>
      <c r="J48" s="634"/>
    </row>
    <row r="49" spans="1:12" ht="30" customHeight="1">
      <c r="A49" s="67" t="s">
        <v>228</v>
      </c>
      <c r="B49" s="68"/>
      <c r="C49" s="68"/>
      <c r="D49" s="68"/>
      <c r="E49" s="68"/>
      <c r="F49" s="68"/>
      <c r="G49" s="68"/>
      <c r="H49" s="68"/>
      <c r="I49" s="712" t="s">
        <v>158</v>
      </c>
      <c r="J49" s="671"/>
      <c r="L49" s="181" t="s">
        <v>277</v>
      </c>
    </row>
    <row r="50" spans="1:12" ht="27.75" customHeight="1">
      <c r="A50" s="69" t="s">
        <v>130</v>
      </c>
      <c r="B50" s="723" t="s">
        <v>333</v>
      </c>
      <c r="C50" s="723"/>
      <c r="D50" s="723"/>
      <c r="E50" s="724"/>
      <c r="F50" s="693" t="s">
        <v>114</v>
      </c>
      <c r="G50" s="755"/>
      <c r="H50" s="756"/>
      <c r="I50" s="756"/>
      <c r="J50" s="179" t="s">
        <v>112</v>
      </c>
      <c r="L50" s="182"/>
    </row>
    <row r="51" spans="1:13" ht="27.75" customHeight="1">
      <c r="A51" s="630" t="s">
        <v>129</v>
      </c>
      <c r="B51" s="721"/>
      <c r="C51" s="683"/>
      <c r="D51" s="683"/>
      <c r="E51" s="684"/>
      <c r="F51" s="694"/>
      <c r="G51" s="163" t="s">
        <v>432</v>
      </c>
      <c r="H51" s="757"/>
      <c r="I51" s="716"/>
      <c r="J51" s="717"/>
      <c r="K51" s="57"/>
      <c r="L51" s="191" t="s">
        <v>458</v>
      </c>
      <c r="M51" s="57"/>
    </row>
    <row r="52" spans="1:12" ht="27.75" customHeight="1">
      <c r="A52" s="630"/>
      <c r="B52" s="722"/>
      <c r="C52" s="716"/>
      <c r="D52" s="716"/>
      <c r="E52" s="129" t="s">
        <v>112</v>
      </c>
      <c r="F52" s="46" t="s">
        <v>152</v>
      </c>
      <c r="G52" s="753"/>
      <c r="H52" s="754"/>
      <c r="I52" s="754"/>
      <c r="J52" s="142" t="s">
        <v>112</v>
      </c>
      <c r="L52" s="57" t="s">
        <v>457</v>
      </c>
    </row>
    <row r="53" spans="1:12" ht="27.75" customHeight="1">
      <c r="A53" s="46" t="s">
        <v>221</v>
      </c>
      <c r="B53" s="725"/>
      <c r="C53" s="726"/>
      <c r="D53" s="726"/>
      <c r="E53" s="727"/>
      <c r="F53" s="696" t="s">
        <v>154</v>
      </c>
      <c r="G53" s="631" t="s">
        <v>150</v>
      </c>
      <c r="H53" s="683"/>
      <c r="I53" s="683"/>
      <c r="J53" s="684"/>
      <c r="L53" s="52" t="s">
        <v>459</v>
      </c>
    </row>
    <row r="54" spans="1:12" ht="27.75" customHeight="1">
      <c r="A54" s="47" t="s">
        <v>222</v>
      </c>
      <c r="B54" s="192">
        <f>IF(L50=1,"Ｂ４",IF(L50=2,"Ｂ３",IF(L50=3,"Ｂ２",IF(L50=4,"Ｂ１",IF(L50=5,"Ｂ４厚",IF(L50=6,"Ｂ３厚",IF(L50=7,"Ｂ２厚",0)))))))</f>
        <v>0</v>
      </c>
      <c r="C54" s="47" t="s">
        <v>155</v>
      </c>
      <c r="D54" s="770">
        <f>SUM(E64:E73)+SUM(E75:E86)+SUM(J64:J82)</f>
        <v>0</v>
      </c>
      <c r="E54" s="771"/>
      <c r="F54" s="697"/>
      <c r="G54" s="68" t="s">
        <v>332</v>
      </c>
      <c r="H54" s="276"/>
      <c r="I54" s="68"/>
      <c r="J54" s="277"/>
      <c r="L54" s="52" t="s">
        <v>460</v>
      </c>
    </row>
    <row r="55" spans="1:12" ht="27.75" customHeight="1">
      <c r="A55" s="178" t="s">
        <v>153</v>
      </c>
      <c r="B55" s="767" t="s">
        <v>276</v>
      </c>
      <c r="C55" s="768"/>
      <c r="D55" s="768"/>
      <c r="E55" s="769"/>
      <c r="F55" s="155" t="s">
        <v>420</v>
      </c>
      <c r="G55" s="214"/>
      <c r="H55" s="759"/>
      <c r="I55" s="759"/>
      <c r="J55" s="760"/>
      <c r="L55" s="52" t="s">
        <v>461</v>
      </c>
    </row>
    <row r="56" spans="1:12" ht="19.5" customHeight="1">
      <c r="A56" s="69" t="s">
        <v>149</v>
      </c>
      <c r="B56" s="262"/>
      <c r="C56" s="280"/>
      <c r="D56" s="280"/>
      <c r="E56" s="281"/>
      <c r="F56" s="156" t="s">
        <v>418</v>
      </c>
      <c r="G56" s="189">
        <f>ROUNDUP(IF($L$50=1,D54/2000,IF($L$50=2,D54/1000,IF($L$50=3,D54/500,IF($L$50=4,D54/250,IF($L$50=5,D54/1000,IF($L$50=6,D54/500,IF($L$50=7,D54/250))))))),0)</f>
        <v>0</v>
      </c>
      <c r="H56" s="761">
        <f>IF(G56=1,500,IF(G56=2,800,IF(G56=3,1000,IF(G56=4,1200,IF(G56=5,1400,IF(G56&lt;10,G56*200,IF(G56=10,2400,IF(G56&gt;10,(G56-10)*100+2400,0))))))))</f>
        <v>0</v>
      </c>
      <c r="I56" s="761"/>
      <c r="J56" s="762"/>
      <c r="L56" s="52" t="s">
        <v>462</v>
      </c>
    </row>
    <row r="57" spans="1:12" ht="19.5" customHeight="1">
      <c r="A57" s="237"/>
      <c r="B57" s="249"/>
      <c r="C57" s="249"/>
      <c r="D57" s="249"/>
      <c r="E57" s="239"/>
      <c r="F57" s="156" t="s">
        <v>421</v>
      </c>
      <c r="G57" s="215">
        <f>SUM(M64:M86)+SUM(N64:N82)</f>
        <v>0</v>
      </c>
      <c r="H57" s="761">
        <f>(IF($L$50=1,SUM(M64:M73)*200,IF($L$50=2,SUM(M64:M73)*300,IF($L$50=3,SUM(M64:M73)*400,0))))+SUM(M75:M86)*200+SUM(N64:N82)*200</f>
        <v>0</v>
      </c>
      <c r="I57" s="761"/>
      <c r="J57" s="762"/>
      <c r="L57" s="52" t="s">
        <v>422</v>
      </c>
    </row>
    <row r="58" spans="1:12" ht="19.5" customHeight="1">
      <c r="A58" s="237"/>
      <c r="B58" s="249"/>
      <c r="C58" s="249"/>
      <c r="D58" s="249"/>
      <c r="E58" s="239"/>
      <c r="F58" s="156" t="s">
        <v>417</v>
      </c>
      <c r="G58" s="225">
        <v>0.05</v>
      </c>
      <c r="H58" s="763"/>
      <c r="I58" s="763"/>
      <c r="J58" s="764"/>
      <c r="L58" s="52" t="s">
        <v>423</v>
      </c>
    </row>
    <row r="59" spans="1:10" ht="19.5" customHeight="1">
      <c r="A59" s="240"/>
      <c r="B59" s="241"/>
      <c r="C59" s="241"/>
      <c r="D59" s="241"/>
      <c r="E59" s="242"/>
      <c r="F59" s="157" t="s">
        <v>243</v>
      </c>
      <c r="G59" s="216"/>
      <c r="H59" s="772"/>
      <c r="I59" s="772"/>
      <c r="J59" s="773"/>
    </row>
    <row r="60" spans="1:10" ht="19.5" customHeight="1">
      <c r="A60" s="297"/>
      <c r="B60" s="297"/>
      <c r="C60" s="297"/>
      <c r="D60" s="297"/>
      <c r="E60" s="297"/>
      <c r="F60" s="300"/>
      <c r="G60" s="301"/>
      <c r="H60" s="290"/>
      <c r="I60" s="290"/>
      <c r="J60" s="302" t="s">
        <v>467</v>
      </c>
    </row>
    <row r="61" spans="1:10" ht="19.5" customHeight="1">
      <c r="A61" s="293"/>
      <c r="B61" s="293"/>
      <c r="C61" s="293"/>
      <c r="D61" s="293"/>
      <c r="E61" s="293"/>
      <c r="F61" s="298"/>
      <c r="G61" s="299"/>
      <c r="H61" s="45"/>
      <c r="I61" s="45"/>
      <c r="J61" s="45"/>
    </row>
    <row r="62" spans="1:11" ht="19.5" customHeight="1">
      <c r="A62" s="635" t="s">
        <v>157</v>
      </c>
      <c r="B62" s="636"/>
      <c r="C62" s="56" t="s">
        <v>132</v>
      </c>
      <c r="D62" s="56" t="s">
        <v>131</v>
      </c>
      <c r="E62" s="71" t="s">
        <v>4</v>
      </c>
      <c r="F62" s="635" t="s">
        <v>157</v>
      </c>
      <c r="G62" s="636"/>
      <c r="H62" s="56" t="s">
        <v>132</v>
      </c>
      <c r="I62" s="56" t="s">
        <v>131</v>
      </c>
      <c r="J62" s="71" t="s">
        <v>4</v>
      </c>
      <c r="K62" s="212"/>
    </row>
    <row r="63" spans="1:10" ht="19.5" customHeight="1">
      <c r="A63" s="655" t="s">
        <v>429</v>
      </c>
      <c r="B63" s="656"/>
      <c r="C63" s="656"/>
      <c r="D63" s="656"/>
      <c r="E63" s="144">
        <f>SUM(D64:D78)</f>
        <v>14450</v>
      </c>
      <c r="F63" s="655" t="s">
        <v>267</v>
      </c>
      <c r="G63" s="656"/>
      <c r="H63" s="656"/>
      <c r="I63" s="656"/>
      <c r="J63" s="144">
        <f>SUM(I64:I82)</f>
        <v>23620</v>
      </c>
    </row>
    <row r="64" spans="1:14" ht="19.5" customHeight="1">
      <c r="A64" s="120" t="s">
        <v>329</v>
      </c>
      <c r="B64" s="61" t="s">
        <v>330</v>
      </c>
      <c r="C64" s="78" t="s">
        <v>331</v>
      </c>
      <c r="D64" s="96">
        <v>1000</v>
      </c>
      <c r="E64" s="158"/>
      <c r="F64" s="92" t="s">
        <v>379</v>
      </c>
      <c r="G64" s="61" t="s">
        <v>378</v>
      </c>
      <c r="H64" s="78" t="s">
        <v>370</v>
      </c>
      <c r="I64" s="96">
        <v>1150</v>
      </c>
      <c r="J64" s="158"/>
      <c r="M64" s="150">
        <f aca="true" t="shared" si="4" ref="M64:M73">IF(+E64&gt;0,1,0)</f>
        <v>0</v>
      </c>
      <c r="N64" s="194">
        <f>ROUNDUP(IF($L$50=1,J64/2000,IF($L$50=2,J64/1000,IF($L$50=3,J64/500,IF($L$50=4,J64/250,IF($L$50=5,J64/1000,IF($L$50=6,J64/500,IF($L$50=7,J64/250))))))),0)</f>
        <v>0</v>
      </c>
    </row>
    <row r="65" spans="1:14" ht="19.5" customHeight="1">
      <c r="A65" s="121"/>
      <c r="B65" s="61" t="s">
        <v>545</v>
      </c>
      <c r="C65" s="78" t="s">
        <v>147</v>
      </c>
      <c r="D65" s="96">
        <v>1650</v>
      </c>
      <c r="E65" s="158"/>
      <c r="F65" s="228" t="s">
        <v>380</v>
      </c>
      <c r="G65" s="61" t="s">
        <v>371</v>
      </c>
      <c r="H65" s="78" t="s">
        <v>370</v>
      </c>
      <c r="I65" s="96">
        <v>1000</v>
      </c>
      <c r="J65" s="158"/>
      <c r="M65" s="151">
        <f t="shared" si="4"/>
        <v>0</v>
      </c>
      <c r="N65" s="195">
        <f aca="true" t="shared" si="5" ref="N65:N81">ROUNDUP(IF($L$50=1,J65/2000,IF($L$50=2,J65/1000,IF($L$50=3,J65/500,IF($L$50=4,J65/250,IF($L$50=5,J65/1000,IF($L$50=6,J65/500,IF($L$50=7,J65/250))))))),0)</f>
        <v>0</v>
      </c>
    </row>
    <row r="66" spans="1:14" ht="19.5" customHeight="1">
      <c r="A66" s="121"/>
      <c r="B66" s="61" t="s">
        <v>349</v>
      </c>
      <c r="C66" s="78" t="s">
        <v>334</v>
      </c>
      <c r="D66" s="96">
        <v>600</v>
      </c>
      <c r="E66" s="158"/>
      <c r="F66" s="92" t="s">
        <v>379</v>
      </c>
      <c r="G66" s="61" t="s">
        <v>372</v>
      </c>
      <c r="H66" s="78" t="s">
        <v>151</v>
      </c>
      <c r="I66" s="96">
        <v>490</v>
      </c>
      <c r="J66" s="158"/>
      <c r="M66" s="151">
        <f t="shared" si="4"/>
        <v>0</v>
      </c>
      <c r="N66" s="195">
        <f t="shared" si="5"/>
        <v>0</v>
      </c>
    </row>
    <row r="67" spans="1:14" ht="19.5" customHeight="1">
      <c r="A67" s="121"/>
      <c r="B67" s="61" t="s">
        <v>350</v>
      </c>
      <c r="C67" s="78" t="s">
        <v>335</v>
      </c>
      <c r="D67" s="96">
        <v>450</v>
      </c>
      <c r="E67" s="158"/>
      <c r="F67" s="113" t="s">
        <v>381</v>
      </c>
      <c r="G67" s="61" t="s">
        <v>373</v>
      </c>
      <c r="H67" s="78" t="s">
        <v>147</v>
      </c>
      <c r="I67" s="96">
        <v>1220</v>
      </c>
      <c r="J67" s="158"/>
      <c r="M67" s="151">
        <f t="shared" si="4"/>
        <v>0</v>
      </c>
      <c r="N67" s="195">
        <f t="shared" si="5"/>
        <v>0</v>
      </c>
    </row>
    <row r="68" spans="1:14" ht="19.5" customHeight="1">
      <c r="A68" s="120" t="s">
        <v>337</v>
      </c>
      <c r="B68" s="61" t="s">
        <v>355</v>
      </c>
      <c r="C68" s="78" t="s">
        <v>340</v>
      </c>
      <c r="D68" s="96">
        <v>1260</v>
      </c>
      <c r="E68" s="158"/>
      <c r="F68" s="92" t="s">
        <v>382</v>
      </c>
      <c r="G68" s="61" t="s">
        <v>372</v>
      </c>
      <c r="H68" s="78" t="s">
        <v>334</v>
      </c>
      <c r="I68" s="96">
        <v>1090</v>
      </c>
      <c r="J68" s="158"/>
      <c r="M68" s="151">
        <f t="shared" si="4"/>
        <v>0</v>
      </c>
      <c r="N68" s="195">
        <f t="shared" si="5"/>
        <v>0</v>
      </c>
    </row>
    <row r="69" spans="1:14" ht="19.5" customHeight="1">
      <c r="A69" s="121"/>
      <c r="B69" s="61" t="s">
        <v>546</v>
      </c>
      <c r="C69" s="78" t="s">
        <v>147</v>
      </c>
      <c r="D69" s="96">
        <v>1440</v>
      </c>
      <c r="E69" s="158"/>
      <c r="F69" s="92" t="s">
        <v>383</v>
      </c>
      <c r="G69" s="61" t="s">
        <v>374</v>
      </c>
      <c r="H69" s="78" t="s">
        <v>334</v>
      </c>
      <c r="I69" s="96">
        <v>1050</v>
      </c>
      <c r="J69" s="158"/>
      <c r="M69" s="151">
        <f t="shared" si="4"/>
        <v>0</v>
      </c>
      <c r="N69" s="195">
        <f t="shared" si="5"/>
        <v>0</v>
      </c>
    </row>
    <row r="70" spans="1:14" ht="19.5" customHeight="1">
      <c r="A70" s="121"/>
      <c r="B70" s="61" t="s">
        <v>351</v>
      </c>
      <c r="C70" s="78" t="s">
        <v>338</v>
      </c>
      <c r="D70" s="96">
        <v>520</v>
      </c>
      <c r="E70" s="158"/>
      <c r="F70" s="92" t="s">
        <v>384</v>
      </c>
      <c r="G70" s="61" t="s">
        <v>375</v>
      </c>
      <c r="H70" s="78" t="s">
        <v>334</v>
      </c>
      <c r="I70" s="96">
        <v>1000</v>
      </c>
      <c r="J70" s="158"/>
      <c r="M70" s="151">
        <f t="shared" si="4"/>
        <v>0</v>
      </c>
      <c r="N70" s="195">
        <f t="shared" si="5"/>
        <v>0</v>
      </c>
    </row>
    <row r="71" spans="1:14" ht="19.5" customHeight="1">
      <c r="A71" s="120" t="s">
        <v>256</v>
      </c>
      <c r="B71" s="61" t="s">
        <v>353</v>
      </c>
      <c r="C71" s="78" t="s">
        <v>340</v>
      </c>
      <c r="D71" s="96">
        <v>850</v>
      </c>
      <c r="E71" s="158"/>
      <c r="F71" s="92" t="s">
        <v>385</v>
      </c>
      <c r="G71" s="61" t="s">
        <v>386</v>
      </c>
      <c r="H71" s="78" t="s">
        <v>338</v>
      </c>
      <c r="I71" s="96">
        <v>930</v>
      </c>
      <c r="J71" s="158"/>
      <c r="M71" s="151">
        <f t="shared" si="4"/>
        <v>0</v>
      </c>
      <c r="N71" s="195">
        <f t="shared" si="5"/>
        <v>0</v>
      </c>
    </row>
    <row r="72" spans="1:14" ht="19.5" customHeight="1">
      <c r="A72" s="121"/>
      <c r="B72" s="61" t="s">
        <v>354</v>
      </c>
      <c r="C72" s="78" t="s">
        <v>146</v>
      </c>
      <c r="D72" s="96">
        <v>1880</v>
      </c>
      <c r="E72" s="158"/>
      <c r="F72" s="92" t="s">
        <v>387</v>
      </c>
      <c r="G72" s="61" t="s">
        <v>375</v>
      </c>
      <c r="H72" s="78" t="s">
        <v>334</v>
      </c>
      <c r="I72" s="96">
        <v>1670</v>
      </c>
      <c r="J72" s="158"/>
      <c r="M72" s="151">
        <f t="shared" si="4"/>
        <v>0</v>
      </c>
      <c r="N72" s="195">
        <f t="shared" si="5"/>
        <v>0</v>
      </c>
    </row>
    <row r="73" spans="1:14" ht="19.5" customHeight="1">
      <c r="A73" s="303" t="s">
        <v>257</v>
      </c>
      <c r="B73" s="289" t="s">
        <v>530</v>
      </c>
      <c r="C73" s="127" t="s">
        <v>531</v>
      </c>
      <c r="D73" s="102">
        <v>2060</v>
      </c>
      <c r="E73" s="180"/>
      <c r="F73" s="92" t="s">
        <v>388</v>
      </c>
      <c r="G73" s="61" t="s">
        <v>389</v>
      </c>
      <c r="H73" s="78" t="s">
        <v>338</v>
      </c>
      <c r="I73" s="96">
        <v>1800</v>
      </c>
      <c r="J73" s="158"/>
      <c r="M73" s="152">
        <f t="shared" si="4"/>
        <v>0</v>
      </c>
      <c r="N73" s="195">
        <f t="shared" si="5"/>
        <v>0</v>
      </c>
    </row>
    <row r="74" spans="1:14" ht="19.5" customHeight="1">
      <c r="A74" s="655" t="s">
        <v>254</v>
      </c>
      <c r="B74" s="656"/>
      <c r="C74" s="656"/>
      <c r="D74" s="656"/>
      <c r="E74" s="144">
        <f>SUM(D75:D86)</f>
        <v>20240</v>
      </c>
      <c r="F74" s="92" t="s">
        <v>377</v>
      </c>
      <c r="G74" s="61" t="s">
        <v>390</v>
      </c>
      <c r="H74" s="78" t="s">
        <v>334</v>
      </c>
      <c r="I74" s="96">
        <v>1450</v>
      </c>
      <c r="J74" s="158"/>
      <c r="N74" s="195">
        <f t="shared" si="5"/>
        <v>0</v>
      </c>
    </row>
    <row r="75" spans="1:14" ht="19.5" customHeight="1">
      <c r="A75" s="134" t="s">
        <v>346</v>
      </c>
      <c r="B75" s="51" t="s">
        <v>347</v>
      </c>
      <c r="C75" s="78" t="s">
        <v>338</v>
      </c>
      <c r="D75" s="96">
        <v>830</v>
      </c>
      <c r="E75" s="158"/>
      <c r="F75" s="77" t="s">
        <v>391</v>
      </c>
      <c r="G75" s="61" t="s">
        <v>392</v>
      </c>
      <c r="H75" s="78" t="s">
        <v>338</v>
      </c>
      <c r="I75" s="96">
        <v>2600</v>
      </c>
      <c r="J75" s="158"/>
      <c r="M75" s="194">
        <f aca="true" t="shared" si="6" ref="M75:M85">ROUNDUP(IF($L$50=1,E75/2000,IF($L$50=2,E75/1000,IF($L$50=3,E75/500,IF($L$50=4,E75/250,IF($L$50=5,E75/1000,IF($L$50=6,E75/500,IF($L$50=7,E75/250))))))),0)</f>
        <v>0</v>
      </c>
      <c r="N75" s="195">
        <f t="shared" si="5"/>
        <v>0</v>
      </c>
    </row>
    <row r="76" spans="1:14" ht="19.5" customHeight="1">
      <c r="A76" s="121"/>
      <c r="B76" s="73" t="s">
        <v>356</v>
      </c>
      <c r="C76" s="78" t="s">
        <v>148</v>
      </c>
      <c r="D76" s="96">
        <v>780</v>
      </c>
      <c r="E76" s="158"/>
      <c r="F76" s="92" t="s">
        <v>393</v>
      </c>
      <c r="G76" s="61" t="s">
        <v>394</v>
      </c>
      <c r="H76" s="78" t="s">
        <v>334</v>
      </c>
      <c r="I76" s="96">
        <v>1690</v>
      </c>
      <c r="J76" s="158"/>
      <c r="M76" s="195">
        <f t="shared" si="6"/>
        <v>0</v>
      </c>
      <c r="N76" s="195">
        <f t="shared" si="5"/>
        <v>0</v>
      </c>
    </row>
    <row r="77" spans="1:14" ht="19.5" customHeight="1">
      <c r="A77" s="119"/>
      <c r="B77" s="51" t="s">
        <v>357</v>
      </c>
      <c r="C77" s="78" t="s">
        <v>338</v>
      </c>
      <c r="D77" s="96">
        <v>830</v>
      </c>
      <c r="E77" s="158"/>
      <c r="F77" s="113" t="s">
        <v>381</v>
      </c>
      <c r="G77" s="61" t="s">
        <v>395</v>
      </c>
      <c r="H77" s="78" t="s">
        <v>335</v>
      </c>
      <c r="I77" s="96">
        <v>490</v>
      </c>
      <c r="J77" s="158"/>
      <c r="M77" s="195">
        <f t="shared" si="6"/>
        <v>0</v>
      </c>
      <c r="N77" s="195">
        <f t="shared" si="5"/>
        <v>0</v>
      </c>
    </row>
    <row r="78" spans="1:14" ht="19.5" customHeight="1">
      <c r="A78" s="120" t="s">
        <v>358</v>
      </c>
      <c r="B78" s="765" t="s">
        <v>359</v>
      </c>
      <c r="C78" s="78" t="s">
        <v>340</v>
      </c>
      <c r="D78" s="96">
        <v>300</v>
      </c>
      <c r="E78" s="158"/>
      <c r="F78" s="92" t="s">
        <v>401</v>
      </c>
      <c r="G78" s="61" t="s">
        <v>396</v>
      </c>
      <c r="H78" s="78" t="s">
        <v>376</v>
      </c>
      <c r="I78" s="96">
        <v>3290</v>
      </c>
      <c r="J78" s="158"/>
      <c r="K78" s="227"/>
      <c r="M78" s="195">
        <f t="shared" si="6"/>
        <v>0</v>
      </c>
      <c r="N78" s="195">
        <f t="shared" si="5"/>
        <v>0</v>
      </c>
    </row>
    <row r="79" spans="1:14" ht="19.5" customHeight="1">
      <c r="A79" s="121"/>
      <c r="B79" s="766"/>
      <c r="C79" s="78" t="s">
        <v>147</v>
      </c>
      <c r="D79" s="96">
        <v>2200</v>
      </c>
      <c r="E79" s="158"/>
      <c r="F79" s="92" t="s">
        <v>397</v>
      </c>
      <c r="G79" s="61" t="s">
        <v>398</v>
      </c>
      <c r="H79" s="78" t="s">
        <v>151</v>
      </c>
      <c r="I79" s="96">
        <v>300</v>
      </c>
      <c r="J79" s="158"/>
      <c r="M79" s="195">
        <f t="shared" si="6"/>
        <v>0</v>
      </c>
      <c r="N79" s="195">
        <f t="shared" si="5"/>
        <v>0</v>
      </c>
    </row>
    <row r="80" spans="1:14" ht="19.5" customHeight="1">
      <c r="A80" s="119"/>
      <c r="B80" s="51" t="s">
        <v>360</v>
      </c>
      <c r="C80" s="78" t="s">
        <v>338</v>
      </c>
      <c r="D80" s="96">
        <v>6350</v>
      </c>
      <c r="E80" s="158"/>
      <c r="F80" s="92" t="s">
        <v>397</v>
      </c>
      <c r="G80" s="61" t="s">
        <v>398</v>
      </c>
      <c r="H80" s="78" t="s">
        <v>147</v>
      </c>
      <c r="I80" s="96">
        <v>210</v>
      </c>
      <c r="J80" s="158"/>
      <c r="M80" s="195">
        <f t="shared" si="6"/>
        <v>0</v>
      </c>
      <c r="N80" s="195">
        <f t="shared" si="5"/>
        <v>0</v>
      </c>
    </row>
    <row r="81" spans="1:14" ht="19.5" customHeight="1">
      <c r="A81" s="92" t="s">
        <v>361</v>
      </c>
      <c r="B81" s="51" t="s">
        <v>362</v>
      </c>
      <c r="C81" s="78" t="s">
        <v>338</v>
      </c>
      <c r="D81" s="96">
        <v>750</v>
      </c>
      <c r="E81" s="158"/>
      <c r="F81" s="92" t="s">
        <v>399</v>
      </c>
      <c r="G81" s="61" t="s">
        <v>402</v>
      </c>
      <c r="H81" s="78" t="s">
        <v>334</v>
      </c>
      <c r="I81" s="96">
        <v>950</v>
      </c>
      <c r="J81" s="158"/>
      <c r="M81" s="195">
        <f t="shared" si="6"/>
        <v>0</v>
      </c>
      <c r="N81" s="195">
        <f t="shared" si="5"/>
        <v>0</v>
      </c>
    </row>
    <row r="82" spans="1:14" ht="19.5" customHeight="1">
      <c r="A82" s="136" t="s">
        <v>366</v>
      </c>
      <c r="B82" s="51" t="s">
        <v>354</v>
      </c>
      <c r="C82" s="78" t="s">
        <v>369</v>
      </c>
      <c r="D82" s="96">
        <v>800</v>
      </c>
      <c r="E82" s="158"/>
      <c r="F82" s="101" t="s">
        <v>400</v>
      </c>
      <c r="G82" s="84" t="s">
        <v>394</v>
      </c>
      <c r="H82" s="127" t="s">
        <v>334</v>
      </c>
      <c r="I82" s="102">
        <v>1240</v>
      </c>
      <c r="J82" s="180"/>
      <c r="M82" s="195">
        <f t="shared" si="6"/>
        <v>0</v>
      </c>
      <c r="N82" s="196">
        <f>ROUNDUP(IF($L$50=1,J82/2000,IF($L$50=2,J82/1000,IF($L$50=3,J82/500,IF($L$50=4,J82/250,IF($L$50=5,J82/1000,IF($L$50=6,J82/500,IF($L$50=7,J82/250))))))),0)</f>
        <v>0</v>
      </c>
    </row>
    <row r="83" spans="1:13" ht="19.5" customHeight="1">
      <c r="A83" s="121"/>
      <c r="B83" s="51" t="s">
        <v>363</v>
      </c>
      <c r="C83" s="78" t="s">
        <v>147</v>
      </c>
      <c r="D83" s="96">
        <v>2000</v>
      </c>
      <c r="E83" s="158"/>
      <c r="M83" s="195">
        <f t="shared" si="6"/>
        <v>0</v>
      </c>
    </row>
    <row r="84" spans="1:13" ht="19.5" customHeight="1">
      <c r="A84" s="137"/>
      <c r="B84" s="61" t="s">
        <v>364</v>
      </c>
      <c r="C84" s="78" t="s">
        <v>370</v>
      </c>
      <c r="D84" s="96">
        <v>1300</v>
      </c>
      <c r="E84" s="158"/>
      <c r="F84" s="758" t="s">
        <v>528</v>
      </c>
      <c r="G84" s="758"/>
      <c r="H84" s="758"/>
      <c r="I84" s="758"/>
      <c r="J84" s="758"/>
      <c r="M84" s="195">
        <f t="shared" si="6"/>
        <v>0</v>
      </c>
    </row>
    <row r="85" spans="1:13" ht="19.5" customHeight="1">
      <c r="A85" s="135"/>
      <c r="B85" s="61" t="s">
        <v>365</v>
      </c>
      <c r="C85" s="78" t="s">
        <v>369</v>
      </c>
      <c r="D85" s="96">
        <v>3900</v>
      </c>
      <c r="E85" s="158"/>
      <c r="F85" s="271"/>
      <c r="G85" s="271"/>
      <c r="H85" s="294"/>
      <c r="I85" s="295"/>
      <c r="J85" s="296"/>
      <c r="M85" s="195">
        <f t="shared" si="6"/>
        <v>0</v>
      </c>
    </row>
    <row r="86" spans="1:13" ht="19.5" customHeight="1">
      <c r="A86" s="101" t="s">
        <v>367</v>
      </c>
      <c r="B86" s="130" t="s">
        <v>368</v>
      </c>
      <c r="C86" s="127" t="s">
        <v>338</v>
      </c>
      <c r="D86" s="102">
        <v>200</v>
      </c>
      <c r="E86" s="180"/>
      <c r="F86" s="271"/>
      <c r="G86" s="271"/>
      <c r="H86" s="294"/>
      <c r="I86" s="295"/>
      <c r="J86" s="296"/>
      <c r="M86" s="196">
        <f>ROUNDUP(IF($L$50=1,E86/2000,IF($L$50=2,E86/1000,IF($L$50=3,E86/500,IF($L$50=4,E86/250,IF($L$50=5,E86/1000,IF($L$50=6,E86/500,IF($L$50=7,E86/250))))))),0)</f>
        <v>0</v>
      </c>
    </row>
    <row r="87" ht="15" customHeight="1">
      <c r="J87" s="52">
        <v>2008.5</v>
      </c>
    </row>
  </sheetData>
  <sheetProtection/>
  <mergeCells count="47">
    <mergeCell ref="F53:F54"/>
    <mergeCell ref="D54:E54"/>
    <mergeCell ref="H59:J59"/>
    <mergeCell ref="F63:I63"/>
    <mergeCell ref="F62:G62"/>
    <mergeCell ref="G53:J53"/>
    <mergeCell ref="F84:J84"/>
    <mergeCell ref="H55:J55"/>
    <mergeCell ref="H56:J56"/>
    <mergeCell ref="H57:J57"/>
    <mergeCell ref="H58:J58"/>
    <mergeCell ref="A74:D74"/>
    <mergeCell ref="B78:B79"/>
    <mergeCell ref="B55:E55"/>
    <mergeCell ref="M7:N7"/>
    <mergeCell ref="G52:I52"/>
    <mergeCell ref="F50:F51"/>
    <mergeCell ref="G50:I50"/>
    <mergeCell ref="H51:J51"/>
    <mergeCell ref="I49:J49"/>
    <mergeCell ref="A48:J48"/>
    <mergeCell ref="A7:D7"/>
    <mergeCell ref="F17:I17"/>
    <mergeCell ref="A32:D32"/>
    <mergeCell ref="I2:J2"/>
    <mergeCell ref="A1:J1"/>
    <mergeCell ref="A6:B6"/>
    <mergeCell ref="A3:A4"/>
    <mergeCell ref="B4:D4"/>
    <mergeCell ref="B3:E3"/>
    <mergeCell ref="F5:F6"/>
    <mergeCell ref="G5:J6"/>
    <mergeCell ref="G4:H4"/>
    <mergeCell ref="G3:J3"/>
    <mergeCell ref="F11:G11"/>
    <mergeCell ref="F16:G16"/>
    <mergeCell ref="A20:D20"/>
    <mergeCell ref="G9:J9"/>
    <mergeCell ref="F7:F8"/>
    <mergeCell ref="G7:J7"/>
    <mergeCell ref="A51:A52"/>
    <mergeCell ref="B51:E51"/>
    <mergeCell ref="B52:D52"/>
    <mergeCell ref="A63:D63"/>
    <mergeCell ref="A62:B62"/>
    <mergeCell ref="B50:E50"/>
    <mergeCell ref="B53:E53"/>
  </mergeCells>
  <printOptions/>
  <pageMargins left="0.7086614173228347" right="0.3937007874015748" top="0.5118110236220472" bottom="0.1968503937007874" header="0.5118110236220472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47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3.00390625" style="0" bestFit="1" customWidth="1"/>
    <col min="3" max="3" width="12.375" style="0" bestFit="1" customWidth="1"/>
    <col min="7" max="7" width="20.625" style="0" customWidth="1"/>
  </cols>
  <sheetData>
    <row r="1" spans="2:7" ht="13.5">
      <c r="B1" s="44" t="s">
        <v>553</v>
      </c>
      <c r="C1" s="44"/>
      <c r="D1" s="44"/>
      <c r="E1" s="44"/>
      <c r="F1" s="44"/>
      <c r="G1" s="44"/>
    </row>
    <row r="2" spans="2:7" ht="13.5">
      <c r="B2" s="44"/>
      <c r="C2" s="44"/>
      <c r="D2" s="44"/>
      <c r="E2" s="44"/>
      <c r="F2" s="44"/>
      <c r="G2" s="44"/>
    </row>
    <row r="3" spans="2:7" ht="13.5">
      <c r="B3" s="44"/>
      <c r="C3" s="44"/>
      <c r="D3" s="44"/>
      <c r="E3" s="44"/>
      <c r="F3" s="44"/>
      <c r="G3" s="44"/>
    </row>
    <row r="4" spans="2:7" ht="18" customHeight="1">
      <c r="B4" s="326" t="s">
        <v>554</v>
      </c>
      <c r="C4" s="327" t="s">
        <v>615</v>
      </c>
      <c r="D4" s="774" t="s">
        <v>33</v>
      </c>
      <c r="E4" s="780" t="s">
        <v>614</v>
      </c>
      <c r="F4" s="781"/>
      <c r="G4" s="782"/>
    </row>
    <row r="5" spans="2:7" ht="18" customHeight="1">
      <c r="B5" s="228" t="s">
        <v>604</v>
      </c>
      <c r="C5" s="328"/>
      <c r="D5" s="775"/>
      <c r="E5" s="783"/>
      <c r="F5" s="784"/>
      <c r="G5" s="785"/>
    </row>
    <row r="6" spans="2:7" ht="18" customHeight="1">
      <c r="B6" s="228" t="s">
        <v>555</v>
      </c>
      <c r="C6" s="356" t="s">
        <v>123</v>
      </c>
      <c r="D6" s="775" t="s">
        <v>558</v>
      </c>
      <c r="E6" s="789" t="s">
        <v>606</v>
      </c>
      <c r="F6" s="790"/>
      <c r="G6" s="791"/>
    </row>
    <row r="7" spans="2:7" ht="18" customHeight="1">
      <c r="B7" s="228" t="s">
        <v>109</v>
      </c>
      <c r="C7" s="357" t="s">
        <v>110</v>
      </c>
      <c r="D7" s="775"/>
      <c r="E7" s="792" t="s">
        <v>605</v>
      </c>
      <c r="F7" s="793"/>
      <c r="G7" s="632"/>
    </row>
    <row r="8" spans="2:7" ht="18" customHeight="1">
      <c r="B8" s="228" t="s">
        <v>556</v>
      </c>
      <c r="C8" s="357" t="s">
        <v>110</v>
      </c>
      <c r="D8" s="776"/>
      <c r="E8" s="794" t="s">
        <v>607</v>
      </c>
      <c r="F8" s="633"/>
      <c r="G8" s="353" t="s">
        <v>608</v>
      </c>
    </row>
    <row r="9" spans="2:7" ht="18" customHeight="1">
      <c r="B9" s="303" t="s">
        <v>557</v>
      </c>
      <c r="C9" s="358" t="s">
        <v>110</v>
      </c>
      <c r="D9" s="777" t="s">
        <v>616</v>
      </c>
      <c r="E9" s="778"/>
      <c r="F9" s="778"/>
      <c r="G9" s="779"/>
    </row>
    <row r="10" spans="2:7" ht="13.5">
      <c r="B10" s="44"/>
      <c r="C10" s="44"/>
      <c r="D10" s="44"/>
      <c r="E10" s="44"/>
      <c r="F10" s="44"/>
      <c r="G10" s="44"/>
    </row>
    <row r="11" spans="2:7" ht="13.5">
      <c r="B11" s="330" t="s">
        <v>127</v>
      </c>
      <c r="C11" s="331" t="s">
        <v>157</v>
      </c>
      <c r="D11" s="331" t="s">
        <v>555</v>
      </c>
      <c r="E11" s="331" t="s">
        <v>559</v>
      </c>
      <c r="F11" s="331" t="s">
        <v>4</v>
      </c>
      <c r="G11" s="332" t="s">
        <v>560</v>
      </c>
    </row>
    <row r="12" spans="2:7" ht="15" customHeight="1">
      <c r="B12" s="333" t="s">
        <v>579</v>
      </c>
      <c r="C12" s="334" t="s">
        <v>561</v>
      </c>
      <c r="D12" s="318">
        <v>1100</v>
      </c>
      <c r="E12" s="321" t="s">
        <v>170</v>
      </c>
      <c r="F12" s="335"/>
      <c r="G12" s="329"/>
    </row>
    <row r="13" spans="2:7" ht="15" customHeight="1">
      <c r="B13" s="336"/>
      <c r="C13" s="334" t="s">
        <v>562</v>
      </c>
      <c r="D13" s="318">
        <v>9500</v>
      </c>
      <c r="E13" s="321" t="s">
        <v>590</v>
      </c>
      <c r="F13" s="335"/>
      <c r="G13" s="329"/>
    </row>
    <row r="14" spans="2:7" ht="15" customHeight="1">
      <c r="B14" s="336"/>
      <c r="C14" s="334" t="s">
        <v>330</v>
      </c>
      <c r="D14" s="318">
        <v>1000</v>
      </c>
      <c r="E14" s="322" t="s">
        <v>591</v>
      </c>
      <c r="F14" s="335"/>
      <c r="G14" s="329"/>
    </row>
    <row r="15" spans="2:7" ht="15" customHeight="1">
      <c r="B15" s="336"/>
      <c r="C15" s="334" t="s">
        <v>563</v>
      </c>
      <c r="D15" s="318">
        <v>1650</v>
      </c>
      <c r="E15" s="322" t="s">
        <v>592</v>
      </c>
      <c r="F15" s="335"/>
      <c r="G15" s="329"/>
    </row>
    <row r="16" spans="2:7" ht="15" customHeight="1">
      <c r="B16" s="336"/>
      <c r="C16" s="334" t="s">
        <v>349</v>
      </c>
      <c r="D16" s="318">
        <v>600</v>
      </c>
      <c r="E16" s="322" t="s">
        <v>593</v>
      </c>
      <c r="F16" s="335"/>
      <c r="G16" s="329"/>
    </row>
    <row r="17" spans="2:7" ht="15" customHeight="1">
      <c r="B17" s="336"/>
      <c r="C17" s="334" t="s">
        <v>564</v>
      </c>
      <c r="D17" s="318">
        <v>450</v>
      </c>
      <c r="E17" s="322" t="s">
        <v>594</v>
      </c>
      <c r="F17" s="335"/>
      <c r="G17" s="329"/>
    </row>
    <row r="18" spans="2:7" ht="15" customHeight="1" thickBot="1">
      <c r="B18" s="337"/>
      <c r="C18" s="338" t="s">
        <v>248</v>
      </c>
      <c r="D18" s="319">
        <v>3300</v>
      </c>
      <c r="E18" s="323" t="s">
        <v>595</v>
      </c>
      <c r="F18" s="339"/>
      <c r="G18" s="340"/>
    </row>
    <row r="19" spans="2:7" ht="15" thickBot="1" thickTop="1">
      <c r="B19" s="341" t="s">
        <v>565</v>
      </c>
      <c r="C19" s="342"/>
      <c r="D19" s="316">
        <v>17600</v>
      </c>
      <c r="E19" s="324"/>
      <c r="F19" s="343"/>
      <c r="G19" s="344"/>
    </row>
    <row r="20" spans="2:7" ht="15" customHeight="1" thickTop="1">
      <c r="B20" s="345" t="s">
        <v>580</v>
      </c>
      <c r="C20" s="346" t="s">
        <v>566</v>
      </c>
      <c r="D20" s="320">
        <v>4900</v>
      </c>
      <c r="E20" s="325" t="s">
        <v>596</v>
      </c>
      <c r="F20" s="320"/>
      <c r="G20" s="355"/>
    </row>
    <row r="21" spans="2:7" ht="15" customHeight="1">
      <c r="B21" s="336"/>
      <c r="C21" s="334" t="s">
        <v>567</v>
      </c>
      <c r="D21" s="318">
        <v>1480</v>
      </c>
      <c r="E21" s="322" t="s">
        <v>597</v>
      </c>
      <c r="F21" s="335"/>
      <c r="G21" s="329"/>
    </row>
    <row r="22" spans="2:7" ht="15" customHeight="1">
      <c r="B22" s="336"/>
      <c r="C22" s="334" t="s">
        <v>568</v>
      </c>
      <c r="D22" s="318">
        <v>1260</v>
      </c>
      <c r="E22" s="322" t="s">
        <v>591</v>
      </c>
      <c r="F22" s="335"/>
      <c r="G22" s="329"/>
    </row>
    <row r="23" spans="2:7" ht="15" customHeight="1">
      <c r="B23" s="336"/>
      <c r="C23" s="334" t="s">
        <v>546</v>
      </c>
      <c r="D23" s="318">
        <v>1440</v>
      </c>
      <c r="E23" s="322" t="s">
        <v>592</v>
      </c>
      <c r="F23" s="335"/>
      <c r="G23" s="329"/>
    </row>
    <row r="24" spans="2:7" ht="15" customHeight="1">
      <c r="B24" s="336"/>
      <c r="C24" s="334" t="s">
        <v>351</v>
      </c>
      <c r="D24" s="318">
        <v>520</v>
      </c>
      <c r="E24" s="322" t="s">
        <v>598</v>
      </c>
      <c r="F24" s="335"/>
      <c r="G24" s="329"/>
    </row>
    <row r="25" spans="2:7" ht="15" customHeight="1" thickBot="1">
      <c r="B25" s="337"/>
      <c r="C25" s="338" t="s">
        <v>167</v>
      </c>
      <c r="D25" s="319">
        <v>2350</v>
      </c>
      <c r="E25" s="323" t="s">
        <v>595</v>
      </c>
      <c r="F25" s="339"/>
      <c r="G25" s="340"/>
    </row>
    <row r="26" spans="2:7" ht="15" thickBot="1" thickTop="1">
      <c r="B26" s="341" t="s">
        <v>565</v>
      </c>
      <c r="C26" s="342"/>
      <c r="D26" s="316">
        <v>11950</v>
      </c>
      <c r="E26" s="786"/>
      <c r="F26" s="787"/>
      <c r="G26" s="788"/>
    </row>
    <row r="27" spans="2:7" ht="15" customHeight="1" thickTop="1">
      <c r="B27" s="345" t="s">
        <v>581</v>
      </c>
      <c r="C27" s="346" t="s">
        <v>569</v>
      </c>
      <c r="D27" s="320">
        <v>9500</v>
      </c>
      <c r="E27" s="325" t="s">
        <v>590</v>
      </c>
      <c r="F27" s="320"/>
      <c r="G27" s="355"/>
    </row>
    <row r="28" spans="2:7" ht="15" customHeight="1">
      <c r="B28" s="336"/>
      <c r="C28" s="334" t="s">
        <v>353</v>
      </c>
      <c r="D28" s="318">
        <v>850</v>
      </c>
      <c r="E28" s="322" t="s">
        <v>591</v>
      </c>
      <c r="F28" s="318"/>
      <c r="G28" s="328"/>
    </row>
    <row r="29" spans="2:7" ht="15" customHeight="1">
      <c r="B29" s="336"/>
      <c r="C29" s="334" t="s">
        <v>354</v>
      </c>
      <c r="D29" s="318">
        <v>1880</v>
      </c>
      <c r="E29" s="322" t="s">
        <v>599</v>
      </c>
      <c r="F29" s="318"/>
      <c r="G29" s="328"/>
    </row>
    <row r="30" spans="2:7" ht="15" customHeight="1">
      <c r="B30" s="336"/>
      <c r="C30" s="334" t="s">
        <v>570</v>
      </c>
      <c r="D30" s="318">
        <v>6350</v>
      </c>
      <c r="E30" s="322" t="s">
        <v>600</v>
      </c>
      <c r="F30" s="318"/>
      <c r="G30" s="328"/>
    </row>
    <row r="31" spans="2:7" ht="15" customHeight="1" thickBot="1">
      <c r="B31" s="337"/>
      <c r="C31" s="338" t="s">
        <v>352</v>
      </c>
      <c r="D31" s="319">
        <v>7700</v>
      </c>
      <c r="E31" s="323" t="s">
        <v>600</v>
      </c>
      <c r="F31" s="319"/>
      <c r="G31" s="354"/>
    </row>
    <row r="32" spans="2:7" ht="15" thickBot="1" thickTop="1">
      <c r="B32" s="341" t="s">
        <v>565</v>
      </c>
      <c r="C32" s="342"/>
      <c r="D32" s="316">
        <v>26280</v>
      </c>
      <c r="E32" s="795"/>
      <c r="F32" s="787"/>
      <c r="G32" s="788"/>
    </row>
    <row r="33" spans="2:7" ht="19.5" customHeight="1" thickTop="1">
      <c r="B33" s="345" t="s">
        <v>582</v>
      </c>
      <c r="C33" s="346" t="s">
        <v>566</v>
      </c>
      <c r="D33" s="320">
        <v>7160</v>
      </c>
      <c r="E33" s="349" t="s">
        <v>601</v>
      </c>
      <c r="F33" s="347"/>
      <c r="G33" s="348"/>
    </row>
    <row r="34" spans="2:7" ht="19.5" customHeight="1">
      <c r="B34" s="336"/>
      <c r="C34" s="61" t="s">
        <v>571</v>
      </c>
      <c r="D34" s="318">
        <v>2500</v>
      </c>
      <c r="E34" s="350" t="s">
        <v>602</v>
      </c>
      <c r="F34" s="335"/>
      <c r="G34" s="329"/>
    </row>
    <row r="35" spans="2:7" ht="15" customHeight="1">
      <c r="B35" s="336"/>
      <c r="C35" s="334" t="s">
        <v>572</v>
      </c>
      <c r="D35" s="318">
        <v>2060</v>
      </c>
      <c r="E35" s="322" t="s">
        <v>592</v>
      </c>
      <c r="F35" s="335"/>
      <c r="G35" s="329"/>
    </row>
    <row r="36" spans="2:7" ht="13.5">
      <c r="B36" s="336"/>
      <c r="C36" s="334" t="s">
        <v>573</v>
      </c>
      <c r="D36" s="318">
        <v>2880</v>
      </c>
      <c r="E36" s="322" t="s">
        <v>595</v>
      </c>
      <c r="F36" s="335"/>
      <c r="G36" s="329"/>
    </row>
    <row r="37" spans="2:7" ht="14.25" thickBot="1">
      <c r="B37" s="337"/>
      <c r="C37" s="338" t="s">
        <v>574</v>
      </c>
      <c r="D37" s="319">
        <v>6600</v>
      </c>
      <c r="E37" s="323" t="s">
        <v>595</v>
      </c>
      <c r="F37" s="339"/>
      <c r="G37" s="340"/>
    </row>
    <row r="38" spans="2:7" ht="15" thickBot="1" thickTop="1">
      <c r="B38" s="341" t="s">
        <v>565</v>
      </c>
      <c r="C38" s="342"/>
      <c r="D38" s="316">
        <v>21200</v>
      </c>
      <c r="E38" s="786"/>
      <c r="F38" s="787"/>
      <c r="G38" s="788"/>
    </row>
    <row r="39" spans="2:7" ht="14.25" thickTop="1">
      <c r="B39" s="345" t="s">
        <v>583</v>
      </c>
      <c r="C39" s="346" t="s">
        <v>566</v>
      </c>
      <c r="D39" s="320">
        <v>930</v>
      </c>
      <c r="E39" s="325" t="s">
        <v>523</v>
      </c>
      <c r="F39" s="347"/>
      <c r="G39" s="348"/>
    </row>
    <row r="40" spans="2:7" ht="13.5">
      <c r="B40" s="336"/>
      <c r="C40" s="334" t="s">
        <v>352</v>
      </c>
      <c r="D40" s="318">
        <v>2450</v>
      </c>
      <c r="E40" s="322" t="s">
        <v>603</v>
      </c>
      <c r="F40" s="335"/>
      <c r="G40" s="329"/>
    </row>
    <row r="41" spans="2:7" ht="15" customHeight="1">
      <c r="B41" s="336" t="s">
        <v>584</v>
      </c>
      <c r="C41" s="334" t="s">
        <v>575</v>
      </c>
      <c r="D41" s="318">
        <v>3960</v>
      </c>
      <c r="E41" s="322" t="s">
        <v>170</v>
      </c>
      <c r="F41" s="335"/>
      <c r="G41" s="329"/>
    </row>
    <row r="42" spans="2:7" ht="15" customHeight="1">
      <c r="B42" s="336" t="s">
        <v>585</v>
      </c>
      <c r="C42" s="334" t="s">
        <v>576</v>
      </c>
      <c r="D42" s="318">
        <v>740</v>
      </c>
      <c r="E42" s="322" t="s">
        <v>170</v>
      </c>
      <c r="F42" s="335"/>
      <c r="G42" s="329"/>
    </row>
    <row r="43" spans="2:7" ht="15" customHeight="1">
      <c r="B43" s="336" t="s">
        <v>586</v>
      </c>
      <c r="C43" s="334" t="s">
        <v>577</v>
      </c>
      <c r="D43" s="318">
        <v>5430</v>
      </c>
      <c r="E43" s="322" t="s">
        <v>170</v>
      </c>
      <c r="F43" s="335"/>
      <c r="G43" s="329"/>
    </row>
    <row r="44" spans="2:7" ht="15" customHeight="1">
      <c r="B44" s="336" t="s">
        <v>587</v>
      </c>
      <c r="C44" s="334" t="s">
        <v>167</v>
      </c>
      <c r="D44" s="318">
        <v>1760</v>
      </c>
      <c r="E44" s="322" t="s">
        <v>170</v>
      </c>
      <c r="F44" s="335"/>
      <c r="G44" s="329"/>
    </row>
    <row r="45" spans="2:7" ht="15" customHeight="1" thickBot="1">
      <c r="B45" s="337" t="s">
        <v>588</v>
      </c>
      <c r="C45" s="338" t="s">
        <v>578</v>
      </c>
      <c r="D45" s="319">
        <v>2350</v>
      </c>
      <c r="E45" s="323" t="s">
        <v>170</v>
      </c>
      <c r="F45" s="339"/>
      <c r="G45" s="340"/>
    </row>
    <row r="46" spans="2:7" ht="15" thickBot="1" thickTop="1">
      <c r="B46" s="341" t="s">
        <v>565</v>
      </c>
      <c r="C46" s="342"/>
      <c r="D46" s="316">
        <v>17620</v>
      </c>
      <c r="E46" s="795"/>
      <c r="F46" s="787"/>
      <c r="G46" s="788"/>
    </row>
    <row r="47" spans="2:7" ht="15" customHeight="1" thickTop="1">
      <c r="B47" s="351" t="s">
        <v>589</v>
      </c>
      <c r="C47" s="352"/>
      <c r="D47" s="317">
        <v>94650</v>
      </c>
      <c r="E47" s="796"/>
      <c r="F47" s="797"/>
      <c r="G47" s="798"/>
    </row>
  </sheetData>
  <sheetProtection/>
  <mergeCells count="12">
    <mergeCell ref="E46:G46"/>
    <mergeCell ref="E47:G47"/>
    <mergeCell ref="E38:G38"/>
    <mergeCell ref="E32:G32"/>
    <mergeCell ref="D4:D5"/>
    <mergeCell ref="D6:D8"/>
    <mergeCell ref="D9:G9"/>
    <mergeCell ref="E4:G5"/>
    <mergeCell ref="E26:G26"/>
    <mergeCell ref="E6:G6"/>
    <mergeCell ref="E7:G7"/>
    <mergeCell ref="E8:F8"/>
  </mergeCells>
  <printOptions horizontalCentered="1" verticalCentered="1"/>
  <pageMargins left="1.1" right="0.7874015748031497" top="0.4724409448818898" bottom="0.5118110236220472" header="0.4724409448818898" footer="0.5118110236220472"/>
  <pageSetup horizontalDpi="600" verticalDpi="600" orientation="portrait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6"/>
  <sheetViews>
    <sheetView showZeros="0" zoomScalePageLayoutView="0" workbookViewId="0" topLeftCell="A1">
      <selection activeCell="I35" sqref="I35"/>
    </sheetView>
  </sheetViews>
  <sheetFormatPr defaultColWidth="9.00390625" defaultRowHeight="24.75" customHeight="1"/>
  <cols>
    <col min="1" max="1" width="9.625" style="52" customWidth="1"/>
    <col min="2" max="2" width="10.625" style="52" customWidth="1"/>
    <col min="3" max="3" width="7.625" style="52" customWidth="1"/>
    <col min="4" max="4" width="8.125" style="52" customWidth="1"/>
    <col min="5" max="5" width="10.625" style="52" customWidth="1"/>
    <col min="6" max="6" width="9.625" style="52" customWidth="1"/>
    <col min="7" max="7" width="10.625" style="52" customWidth="1"/>
    <col min="8" max="8" width="7.625" style="52" customWidth="1"/>
    <col min="9" max="9" width="8.125" style="52" customWidth="1"/>
    <col min="10" max="10" width="10.625" style="52" customWidth="1"/>
    <col min="11" max="14" width="7.625" style="52" customWidth="1"/>
    <col min="15" max="16384" width="9.00390625" style="52" customWidth="1"/>
  </cols>
  <sheetData>
    <row r="1" spans="1:10" ht="30" customHeight="1">
      <c r="A1" s="634" t="s">
        <v>246</v>
      </c>
      <c r="B1" s="634"/>
      <c r="C1" s="634"/>
      <c r="D1" s="634"/>
      <c r="E1" s="634"/>
      <c r="F1" s="634"/>
      <c r="G1" s="634"/>
      <c r="H1" s="634"/>
      <c r="I1" s="634"/>
      <c r="J1" s="634"/>
    </row>
    <row r="2" spans="1:12" ht="30" customHeight="1">
      <c r="A2" s="67" t="s">
        <v>228</v>
      </c>
      <c r="B2" s="68"/>
      <c r="C2" s="68"/>
      <c r="D2" s="68"/>
      <c r="E2" s="68"/>
      <c r="F2" s="68"/>
      <c r="G2" s="68"/>
      <c r="H2" s="68"/>
      <c r="I2" s="712" t="s">
        <v>158</v>
      </c>
      <c r="J2" s="671"/>
      <c r="L2" s="181" t="s">
        <v>533</v>
      </c>
    </row>
    <row r="3" spans="1:12" ht="27" customHeight="1">
      <c r="A3" s="69" t="s">
        <v>130</v>
      </c>
      <c r="B3" s="723" t="s">
        <v>333</v>
      </c>
      <c r="C3" s="723"/>
      <c r="D3" s="723"/>
      <c r="E3" s="724"/>
      <c r="F3" s="693" t="s">
        <v>114</v>
      </c>
      <c r="G3" s="755"/>
      <c r="H3" s="756"/>
      <c r="I3" s="756"/>
      <c r="J3" s="179" t="s">
        <v>112</v>
      </c>
      <c r="L3" s="182"/>
    </row>
    <row r="4" spans="1:13" ht="27" customHeight="1">
      <c r="A4" s="630" t="s">
        <v>129</v>
      </c>
      <c r="B4" s="721"/>
      <c r="C4" s="683"/>
      <c r="D4" s="683"/>
      <c r="E4" s="684"/>
      <c r="F4" s="694"/>
      <c r="G4" s="163" t="s">
        <v>432</v>
      </c>
      <c r="H4" s="757"/>
      <c r="I4" s="716"/>
      <c r="J4" s="717"/>
      <c r="K4" s="57"/>
      <c r="L4" s="191" t="s">
        <v>458</v>
      </c>
      <c r="M4" s="57"/>
    </row>
    <row r="5" spans="1:12" ht="27" customHeight="1">
      <c r="A5" s="630"/>
      <c r="B5" s="722"/>
      <c r="C5" s="716"/>
      <c r="D5" s="716"/>
      <c r="E5" s="129" t="s">
        <v>112</v>
      </c>
      <c r="F5" s="46" t="s">
        <v>152</v>
      </c>
      <c r="G5" s="753"/>
      <c r="H5" s="754"/>
      <c r="I5" s="754"/>
      <c r="J5" s="142" t="s">
        <v>112</v>
      </c>
      <c r="L5" s="57" t="s">
        <v>534</v>
      </c>
    </row>
    <row r="6" spans="1:12" ht="27" customHeight="1">
      <c r="A6" s="46" t="s">
        <v>408</v>
      </c>
      <c r="B6" s="725"/>
      <c r="C6" s="726"/>
      <c r="D6" s="726"/>
      <c r="E6" s="727"/>
      <c r="F6" s="696" t="s">
        <v>154</v>
      </c>
      <c r="G6" s="631" t="s">
        <v>150</v>
      </c>
      <c r="H6" s="683"/>
      <c r="I6" s="683"/>
      <c r="J6" s="684"/>
      <c r="L6" s="52" t="s">
        <v>532</v>
      </c>
    </row>
    <row r="7" spans="1:12" ht="27" customHeight="1">
      <c r="A7" s="47" t="s">
        <v>479</v>
      </c>
      <c r="B7" s="192">
        <f>IF(L3=1,"Ｂ４",IF(L3=2,"Ｂ３",IF(L3=3,"Ｂ２",IF(L3=4,"Ｂ１",IF(L3=5,"Ｂ４厚",IF(L3=6,"Ｂ３厚",IF(L3=7,"Ｂ２厚",0)))))))</f>
        <v>0</v>
      </c>
      <c r="C7" s="47" t="s">
        <v>155</v>
      </c>
      <c r="D7" s="770">
        <f>SUM(E16:E27)+SUM(J16:J34)</f>
        <v>0</v>
      </c>
      <c r="E7" s="771"/>
      <c r="F7" s="815"/>
      <c r="G7" s="49" t="s">
        <v>415</v>
      </c>
      <c r="H7" s="276"/>
      <c r="I7" s="68"/>
      <c r="J7" s="277"/>
      <c r="L7" s="52" t="s">
        <v>535</v>
      </c>
    </row>
    <row r="8" spans="1:12" ht="27" customHeight="1">
      <c r="A8" s="178" t="s">
        <v>153</v>
      </c>
      <c r="B8" s="767" t="s">
        <v>276</v>
      </c>
      <c r="C8" s="768"/>
      <c r="D8" s="768"/>
      <c r="E8" s="769"/>
      <c r="F8" s="155" t="s">
        <v>420</v>
      </c>
      <c r="G8" s="272"/>
      <c r="H8" s="801"/>
      <c r="I8" s="802"/>
      <c r="J8" s="803"/>
      <c r="L8" s="52" t="s">
        <v>480</v>
      </c>
    </row>
    <row r="9" spans="1:12" ht="27" customHeight="1">
      <c r="A9" s="69" t="s">
        <v>149</v>
      </c>
      <c r="B9" s="282"/>
      <c r="C9" s="283"/>
      <c r="D9" s="283"/>
      <c r="E9" s="284"/>
      <c r="F9" s="156" t="s">
        <v>418</v>
      </c>
      <c r="G9" s="208">
        <f>ROUNDUP(IF($L$3=1,$D$7/2000,IF($L$3=2,$D$7/1000,IF($L$3=3,$D$7/500,IF($L$3=4,$D$7/250,IF($L$3=5,$D$7/1000,IF($L$3=6,$D$7/500,IF($L$3=7,$D$7/250))))))),0)</f>
        <v>0</v>
      </c>
      <c r="H9" s="804">
        <f>IF(G9=1,500,IF(G9=2,800,IF(G9=3,1000,IF(G9=4,1200,IF(G9=5,1400,IF(G9&lt;10,G9*200,IF(G9=10,2400,IF(G9&gt;10,(G9-10)*100+2400,0))))))))</f>
        <v>0</v>
      </c>
      <c r="I9" s="805"/>
      <c r="J9" s="806"/>
      <c r="L9" s="52" t="s">
        <v>462</v>
      </c>
    </row>
    <row r="10" spans="1:12" ht="27" customHeight="1">
      <c r="A10" s="285"/>
      <c r="B10" s="286"/>
      <c r="C10" s="286"/>
      <c r="D10" s="286"/>
      <c r="E10" s="287"/>
      <c r="F10" s="156" t="s">
        <v>421</v>
      </c>
      <c r="G10" s="273">
        <f>SUM(M16:M27)+SUM(N16:N34)</f>
        <v>0</v>
      </c>
      <c r="H10" s="804">
        <f>G10*200</f>
        <v>0</v>
      </c>
      <c r="I10" s="805"/>
      <c r="J10" s="806"/>
      <c r="L10" s="52" t="s">
        <v>422</v>
      </c>
    </row>
    <row r="11" spans="1:12" ht="27" customHeight="1">
      <c r="A11" s="285"/>
      <c r="B11" s="286"/>
      <c r="C11" s="286"/>
      <c r="D11" s="286"/>
      <c r="E11" s="287"/>
      <c r="F11" s="156" t="s">
        <v>417</v>
      </c>
      <c r="G11" s="274">
        <v>0.05</v>
      </c>
      <c r="H11" s="807"/>
      <c r="I11" s="808"/>
      <c r="J11" s="809"/>
      <c r="L11" s="52" t="s">
        <v>423</v>
      </c>
    </row>
    <row r="12" spans="1:10" ht="27" customHeight="1">
      <c r="A12" s="237"/>
      <c r="B12" s="249"/>
      <c r="C12" s="249"/>
      <c r="D12" s="249"/>
      <c r="E12" s="239"/>
      <c r="F12" s="157" t="s">
        <v>243</v>
      </c>
      <c r="G12" s="275"/>
      <c r="H12" s="810"/>
      <c r="I12" s="811"/>
      <c r="J12" s="812"/>
    </row>
    <row r="13" spans="1:10" ht="27" customHeight="1">
      <c r="A13" s="288"/>
      <c r="B13" s="288"/>
      <c r="C13" s="288"/>
      <c r="D13" s="288"/>
      <c r="E13" s="288"/>
      <c r="F13" s="813" t="s">
        <v>538</v>
      </c>
      <c r="G13" s="814"/>
      <c r="H13" s="814"/>
      <c r="I13" s="814"/>
      <c r="J13" s="814"/>
    </row>
    <row r="14" spans="1:10" ht="22.5" customHeight="1">
      <c r="A14" s="635" t="s">
        <v>157</v>
      </c>
      <c r="B14" s="636"/>
      <c r="C14" s="56" t="s">
        <v>132</v>
      </c>
      <c r="D14" s="56" t="s">
        <v>131</v>
      </c>
      <c r="E14" s="118" t="s">
        <v>4</v>
      </c>
      <c r="F14" s="635" t="s">
        <v>157</v>
      </c>
      <c r="G14" s="636"/>
      <c r="H14" s="56" t="s">
        <v>132</v>
      </c>
      <c r="I14" s="56" t="s">
        <v>131</v>
      </c>
      <c r="J14" s="71" t="s">
        <v>4</v>
      </c>
    </row>
    <row r="15" spans="1:11" ht="22.5" customHeight="1">
      <c r="A15" s="655" t="s">
        <v>254</v>
      </c>
      <c r="B15" s="656"/>
      <c r="C15" s="656"/>
      <c r="D15" s="656"/>
      <c r="E15" s="144">
        <f>SUM(D16:D27)</f>
        <v>20240</v>
      </c>
      <c r="F15" s="655" t="s">
        <v>267</v>
      </c>
      <c r="G15" s="656"/>
      <c r="H15" s="656"/>
      <c r="I15" s="656"/>
      <c r="J15" s="144">
        <f>SUM(I16:I34)</f>
        <v>23620</v>
      </c>
      <c r="K15" s="31"/>
    </row>
    <row r="16" spans="1:14" ht="22.5" customHeight="1">
      <c r="A16" s="134" t="s">
        <v>346</v>
      </c>
      <c r="B16" s="51" t="s">
        <v>347</v>
      </c>
      <c r="C16" s="78" t="s">
        <v>338</v>
      </c>
      <c r="D16" s="96">
        <v>830</v>
      </c>
      <c r="E16" s="158"/>
      <c r="F16" s="264" t="s">
        <v>379</v>
      </c>
      <c r="G16" s="61" t="s">
        <v>378</v>
      </c>
      <c r="H16" s="78" t="s">
        <v>370</v>
      </c>
      <c r="I16" s="96">
        <v>1150</v>
      </c>
      <c r="J16" s="158"/>
      <c r="M16" s="194">
        <f aca="true" t="shared" si="0" ref="M16:M27">ROUNDUP(IF($L$3=1,E16/2000,IF($L$3=2,E16/1000,IF($L$3=3,E16/500,IF($L$3=4,E16/250,IF($L$3=5,E16/1000,IF($L$3=6,E16/500,IF($L$3=7,E16/250))))))),0)</f>
        <v>0</v>
      </c>
      <c r="N16" s="194">
        <f aca="true" t="shared" si="1" ref="N16:N34">ROUNDUP(IF($L$3=1,J16/2000,IF($L$3=2,J16/1000,IF($L$3=3,J16/500,IF($L$3=4,J16/250,IF($L$3=5,J16/1000,IF($L$3=6,J16/500,IF($L$3=7,J16/250))))))),0)</f>
        <v>0</v>
      </c>
    </row>
    <row r="17" spans="1:14" ht="22.5" customHeight="1">
      <c r="A17" s="121"/>
      <c r="B17" s="73" t="s">
        <v>356</v>
      </c>
      <c r="C17" s="78" t="s">
        <v>148</v>
      </c>
      <c r="D17" s="96">
        <v>780</v>
      </c>
      <c r="E17" s="158"/>
      <c r="F17" s="261" t="s">
        <v>380</v>
      </c>
      <c r="G17" s="61" t="s">
        <v>371</v>
      </c>
      <c r="H17" s="78" t="s">
        <v>370</v>
      </c>
      <c r="I17" s="96">
        <v>1000</v>
      </c>
      <c r="J17" s="158"/>
      <c r="M17" s="195">
        <f t="shared" si="0"/>
        <v>0</v>
      </c>
      <c r="N17" s="195">
        <f t="shared" si="1"/>
        <v>0</v>
      </c>
    </row>
    <row r="18" spans="1:14" ht="22.5" customHeight="1">
      <c r="A18" s="119"/>
      <c r="B18" s="51" t="s">
        <v>357</v>
      </c>
      <c r="C18" s="78" t="s">
        <v>338</v>
      </c>
      <c r="D18" s="96">
        <v>830</v>
      </c>
      <c r="E18" s="158"/>
      <c r="F18" s="264" t="s">
        <v>379</v>
      </c>
      <c r="G18" s="61" t="s">
        <v>372</v>
      </c>
      <c r="H18" s="78" t="s">
        <v>151</v>
      </c>
      <c r="I18" s="96">
        <v>490</v>
      </c>
      <c r="J18" s="158"/>
      <c r="M18" s="195">
        <f t="shared" si="0"/>
        <v>0</v>
      </c>
      <c r="N18" s="195">
        <f t="shared" si="1"/>
        <v>0</v>
      </c>
    </row>
    <row r="19" spans="1:14" ht="22.5" customHeight="1">
      <c r="A19" s="120" t="s">
        <v>358</v>
      </c>
      <c r="B19" s="260" t="s">
        <v>359</v>
      </c>
      <c r="C19" s="78" t="s">
        <v>340</v>
      </c>
      <c r="D19" s="96">
        <v>300</v>
      </c>
      <c r="E19" s="158"/>
      <c r="F19" s="265" t="s">
        <v>381</v>
      </c>
      <c r="G19" s="61" t="s">
        <v>373</v>
      </c>
      <c r="H19" s="78" t="s">
        <v>147</v>
      </c>
      <c r="I19" s="96">
        <v>1220</v>
      </c>
      <c r="J19" s="158"/>
      <c r="M19" s="195">
        <f t="shared" si="0"/>
        <v>0</v>
      </c>
      <c r="N19" s="195">
        <f t="shared" si="1"/>
        <v>0</v>
      </c>
    </row>
    <row r="20" spans="1:14" ht="22.5" customHeight="1">
      <c r="A20" s="121"/>
      <c r="B20" s="263"/>
      <c r="C20" s="78" t="s">
        <v>147</v>
      </c>
      <c r="D20" s="96">
        <v>2200</v>
      </c>
      <c r="E20" s="158"/>
      <c r="F20" s="264" t="s">
        <v>382</v>
      </c>
      <c r="G20" s="61" t="s">
        <v>372</v>
      </c>
      <c r="H20" s="78" t="s">
        <v>334</v>
      </c>
      <c r="I20" s="96">
        <v>1090</v>
      </c>
      <c r="J20" s="158"/>
      <c r="M20" s="195">
        <f t="shared" si="0"/>
        <v>0</v>
      </c>
      <c r="N20" s="195">
        <f t="shared" si="1"/>
        <v>0</v>
      </c>
    </row>
    <row r="21" spans="1:14" ht="22.5" customHeight="1">
      <c r="A21" s="119"/>
      <c r="B21" s="51" t="s">
        <v>360</v>
      </c>
      <c r="C21" s="78" t="s">
        <v>338</v>
      </c>
      <c r="D21" s="96">
        <v>6350</v>
      </c>
      <c r="E21" s="158"/>
      <c r="F21" s="92" t="s">
        <v>383</v>
      </c>
      <c r="G21" s="61" t="s">
        <v>374</v>
      </c>
      <c r="H21" s="78" t="s">
        <v>334</v>
      </c>
      <c r="I21" s="96">
        <v>1050</v>
      </c>
      <c r="J21" s="158"/>
      <c r="M21" s="195">
        <f t="shared" si="0"/>
        <v>0</v>
      </c>
      <c r="N21" s="195">
        <f t="shared" si="1"/>
        <v>0</v>
      </c>
    </row>
    <row r="22" spans="1:14" ht="22.5" customHeight="1">
      <c r="A22" s="92" t="s">
        <v>361</v>
      </c>
      <c r="B22" s="51" t="s">
        <v>362</v>
      </c>
      <c r="C22" s="78" t="s">
        <v>338</v>
      </c>
      <c r="D22" s="96">
        <v>750</v>
      </c>
      <c r="E22" s="158"/>
      <c r="F22" s="92" t="s">
        <v>384</v>
      </c>
      <c r="G22" s="61" t="s">
        <v>375</v>
      </c>
      <c r="H22" s="78" t="s">
        <v>334</v>
      </c>
      <c r="I22" s="96">
        <v>1000</v>
      </c>
      <c r="J22" s="158"/>
      <c r="M22" s="195">
        <f t="shared" si="0"/>
        <v>0</v>
      </c>
      <c r="N22" s="195">
        <f t="shared" si="1"/>
        <v>0</v>
      </c>
    </row>
    <row r="23" spans="1:14" ht="22.5" customHeight="1">
      <c r="A23" s="136" t="s">
        <v>366</v>
      </c>
      <c r="B23" s="51" t="s">
        <v>354</v>
      </c>
      <c r="C23" s="78" t="s">
        <v>369</v>
      </c>
      <c r="D23" s="96">
        <v>800</v>
      </c>
      <c r="E23" s="158"/>
      <c r="F23" s="92" t="s">
        <v>385</v>
      </c>
      <c r="G23" s="61" t="s">
        <v>386</v>
      </c>
      <c r="H23" s="78" t="s">
        <v>338</v>
      </c>
      <c r="I23" s="96">
        <v>930</v>
      </c>
      <c r="J23" s="158"/>
      <c r="M23" s="195">
        <f t="shared" si="0"/>
        <v>0</v>
      </c>
      <c r="N23" s="195">
        <f t="shared" si="1"/>
        <v>0</v>
      </c>
    </row>
    <row r="24" spans="1:14" ht="22.5" customHeight="1">
      <c r="A24" s="121"/>
      <c r="B24" s="51" t="s">
        <v>363</v>
      </c>
      <c r="C24" s="78" t="s">
        <v>147</v>
      </c>
      <c r="D24" s="96">
        <v>2000</v>
      </c>
      <c r="E24" s="158"/>
      <c r="F24" s="92" t="s">
        <v>387</v>
      </c>
      <c r="G24" s="61" t="s">
        <v>375</v>
      </c>
      <c r="H24" s="78" t="s">
        <v>334</v>
      </c>
      <c r="I24" s="96">
        <v>1670</v>
      </c>
      <c r="J24" s="158"/>
      <c r="M24" s="195">
        <f t="shared" si="0"/>
        <v>0</v>
      </c>
      <c r="N24" s="195">
        <f t="shared" si="1"/>
        <v>0</v>
      </c>
    </row>
    <row r="25" spans="1:14" ht="22.5" customHeight="1">
      <c r="A25" s="137"/>
      <c r="B25" s="61" t="s">
        <v>364</v>
      </c>
      <c r="C25" s="78" t="s">
        <v>370</v>
      </c>
      <c r="D25" s="96">
        <v>1300</v>
      </c>
      <c r="E25" s="158"/>
      <c r="F25" s="92" t="s">
        <v>388</v>
      </c>
      <c r="G25" s="61" t="s">
        <v>389</v>
      </c>
      <c r="H25" s="78" t="s">
        <v>338</v>
      </c>
      <c r="I25" s="96">
        <v>1800</v>
      </c>
      <c r="J25" s="158"/>
      <c r="M25" s="195">
        <f t="shared" si="0"/>
        <v>0</v>
      </c>
      <c r="N25" s="195">
        <f t="shared" si="1"/>
        <v>0</v>
      </c>
    </row>
    <row r="26" spans="1:14" ht="22.5" customHeight="1">
      <c r="A26" s="135"/>
      <c r="B26" s="61" t="s">
        <v>365</v>
      </c>
      <c r="C26" s="78" t="s">
        <v>369</v>
      </c>
      <c r="D26" s="96">
        <v>3900</v>
      </c>
      <c r="E26" s="158"/>
      <c r="F26" s="92" t="s">
        <v>377</v>
      </c>
      <c r="G26" s="61" t="s">
        <v>390</v>
      </c>
      <c r="H26" s="78" t="s">
        <v>334</v>
      </c>
      <c r="I26" s="96">
        <v>1450</v>
      </c>
      <c r="J26" s="158"/>
      <c r="M26" s="195">
        <f t="shared" si="0"/>
        <v>0</v>
      </c>
      <c r="N26" s="195">
        <f t="shared" si="1"/>
        <v>0</v>
      </c>
    </row>
    <row r="27" spans="1:14" ht="22.5" customHeight="1">
      <c r="A27" s="101" t="s">
        <v>367</v>
      </c>
      <c r="B27" s="130" t="s">
        <v>368</v>
      </c>
      <c r="C27" s="127" t="s">
        <v>338</v>
      </c>
      <c r="D27" s="102">
        <v>200</v>
      </c>
      <c r="E27" s="180"/>
      <c r="F27" s="77" t="s">
        <v>391</v>
      </c>
      <c r="G27" s="61" t="s">
        <v>392</v>
      </c>
      <c r="H27" s="78" t="s">
        <v>338</v>
      </c>
      <c r="I27" s="96">
        <v>2600</v>
      </c>
      <c r="J27" s="158"/>
      <c r="M27" s="196">
        <f t="shared" si="0"/>
        <v>0</v>
      </c>
      <c r="N27" s="195">
        <f t="shared" si="1"/>
        <v>0</v>
      </c>
    </row>
    <row r="28" spans="6:14" ht="22.5" customHeight="1">
      <c r="F28" s="92" t="s">
        <v>393</v>
      </c>
      <c r="G28" s="61" t="s">
        <v>394</v>
      </c>
      <c r="H28" s="78" t="s">
        <v>334</v>
      </c>
      <c r="I28" s="96">
        <v>1690</v>
      </c>
      <c r="J28" s="158"/>
      <c r="N28" s="195">
        <f t="shared" si="1"/>
        <v>0</v>
      </c>
    </row>
    <row r="29" spans="6:14" ht="22.5" customHeight="1">
      <c r="F29" s="113" t="s">
        <v>381</v>
      </c>
      <c r="G29" s="61" t="s">
        <v>395</v>
      </c>
      <c r="H29" s="78" t="s">
        <v>335</v>
      </c>
      <c r="I29" s="96">
        <v>490</v>
      </c>
      <c r="J29" s="158"/>
      <c r="N29" s="195">
        <f t="shared" si="1"/>
        <v>0</v>
      </c>
    </row>
    <row r="30" spans="6:14" ht="22.5" customHeight="1">
      <c r="F30" s="92" t="s">
        <v>536</v>
      </c>
      <c r="G30" s="61" t="s">
        <v>396</v>
      </c>
      <c r="H30" s="78" t="s">
        <v>376</v>
      </c>
      <c r="I30" s="96">
        <v>3290</v>
      </c>
      <c r="J30" s="158"/>
      <c r="N30" s="195">
        <f t="shared" si="1"/>
        <v>0</v>
      </c>
    </row>
    <row r="31" spans="6:14" ht="22.5" customHeight="1">
      <c r="F31" s="92" t="s">
        <v>397</v>
      </c>
      <c r="G31" s="61" t="s">
        <v>398</v>
      </c>
      <c r="H31" s="78" t="s">
        <v>151</v>
      </c>
      <c r="I31" s="96">
        <v>300</v>
      </c>
      <c r="J31" s="158"/>
      <c r="K31" s="227"/>
      <c r="N31" s="195">
        <f t="shared" si="1"/>
        <v>0</v>
      </c>
    </row>
    <row r="32" spans="6:14" ht="22.5" customHeight="1">
      <c r="F32" s="92" t="s">
        <v>397</v>
      </c>
      <c r="G32" s="61" t="s">
        <v>398</v>
      </c>
      <c r="H32" s="78" t="s">
        <v>147</v>
      </c>
      <c r="I32" s="96">
        <v>210</v>
      </c>
      <c r="J32" s="158"/>
      <c r="N32" s="195">
        <f t="shared" si="1"/>
        <v>0</v>
      </c>
    </row>
    <row r="33" spans="6:14" ht="22.5" customHeight="1">
      <c r="F33" s="92" t="s">
        <v>399</v>
      </c>
      <c r="G33" s="61" t="s">
        <v>537</v>
      </c>
      <c r="H33" s="78" t="s">
        <v>334</v>
      </c>
      <c r="I33" s="96">
        <v>950</v>
      </c>
      <c r="J33" s="158"/>
      <c r="N33" s="195">
        <f t="shared" si="1"/>
        <v>0</v>
      </c>
    </row>
    <row r="34" spans="6:14" ht="22.5" customHeight="1">
      <c r="F34" s="101" t="s">
        <v>400</v>
      </c>
      <c r="G34" s="84" t="s">
        <v>394</v>
      </c>
      <c r="H34" s="127" t="s">
        <v>334</v>
      </c>
      <c r="I34" s="102">
        <v>1240</v>
      </c>
      <c r="J34" s="180"/>
      <c r="N34" s="196">
        <f t="shared" si="1"/>
        <v>0</v>
      </c>
    </row>
    <row r="35" ht="22.5" customHeight="1">
      <c r="J35" s="52">
        <v>2008.5</v>
      </c>
    </row>
    <row r="36" spans="1:10" ht="30" customHeight="1">
      <c r="A36" s="634" t="s">
        <v>529</v>
      </c>
      <c r="B36" s="634"/>
      <c r="C36" s="634"/>
      <c r="D36" s="634"/>
      <c r="E36" s="634"/>
      <c r="F36" s="634"/>
      <c r="G36" s="634"/>
      <c r="H36" s="634"/>
      <c r="I36" s="634"/>
      <c r="J36" s="634"/>
    </row>
    <row r="37" spans="1:12" ht="30" customHeight="1">
      <c r="A37" s="67"/>
      <c r="B37" s="68"/>
      <c r="C37" s="68"/>
      <c r="D37" s="68"/>
      <c r="E37" s="68"/>
      <c r="F37" s="68"/>
      <c r="G37" s="68"/>
      <c r="H37" s="68"/>
      <c r="I37" s="712" t="s">
        <v>158</v>
      </c>
      <c r="J37" s="671"/>
      <c r="L37" s="181" t="s">
        <v>533</v>
      </c>
    </row>
    <row r="38" spans="1:12" ht="30" customHeight="1">
      <c r="A38" s="69" t="s">
        <v>130</v>
      </c>
      <c r="B38" s="723" t="s">
        <v>333</v>
      </c>
      <c r="C38" s="723"/>
      <c r="D38" s="723"/>
      <c r="E38" s="724"/>
      <c r="F38" s="693" t="s">
        <v>114</v>
      </c>
      <c r="G38" s="755"/>
      <c r="H38" s="756"/>
      <c r="I38" s="756"/>
      <c r="J38" s="179" t="s">
        <v>112</v>
      </c>
      <c r="L38" s="182"/>
    </row>
    <row r="39" spans="1:13" ht="30" customHeight="1">
      <c r="A39" s="630" t="s">
        <v>129</v>
      </c>
      <c r="B39" s="721"/>
      <c r="C39" s="683"/>
      <c r="D39" s="683"/>
      <c r="E39" s="684"/>
      <c r="F39" s="694"/>
      <c r="G39" s="163" t="s">
        <v>432</v>
      </c>
      <c r="H39" s="757"/>
      <c r="I39" s="716"/>
      <c r="J39" s="717"/>
      <c r="K39" s="57"/>
      <c r="L39" s="191" t="s">
        <v>458</v>
      </c>
      <c r="M39" s="57"/>
    </row>
    <row r="40" spans="1:12" ht="30" customHeight="1">
      <c r="A40" s="630"/>
      <c r="B40" s="722"/>
      <c r="C40" s="716"/>
      <c r="D40" s="716"/>
      <c r="E40" s="129" t="s">
        <v>112</v>
      </c>
      <c r="F40" s="46" t="s">
        <v>152</v>
      </c>
      <c r="G40" s="753"/>
      <c r="H40" s="754"/>
      <c r="I40" s="754"/>
      <c r="J40" s="142" t="s">
        <v>112</v>
      </c>
      <c r="L40" s="57" t="s">
        <v>534</v>
      </c>
    </row>
    <row r="41" spans="1:12" ht="30" customHeight="1">
      <c r="A41" s="46" t="s">
        <v>408</v>
      </c>
      <c r="B41" s="725"/>
      <c r="C41" s="726"/>
      <c r="D41" s="726"/>
      <c r="E41" s="727"/>
      <c r="F41" s="696" t="s">
        <v>154</v>
      </c>
      <c r="G41" s="631" t="s">
        <v>150</v>
      </c>
      <c r="H41" s="683"/>
      <c r="I41" s="683"/>
      <c r="J41" s="684"/>
      <c r="L41" s="52" t="s">
        <v>532</v>
      </c>
    </row>
    <row r="42" spans="1:12" ht="30" customHeight="1">
      <c r="A42" s="47" t="s">
        <v>479</v>
      </c>
      <c r="B42" s="192">
        <f>IF(L38=1,"Ｂ４",IF(L38=2,"Ｂ３",IF(L38=3,"Ｂ２",IF(L38=4,"Ｂ１",IF(L38=5,"Ｂ４厚",IF(L38=6,"Ｂ３厚",IF(L38=7,"Ｂ２厚",0)))))))</f>
        <v>0</v>
      </c>
      <c r="C42" s="47" t="s">
        <v>155</v>
      </c>
      <c r="D42" s="770">
        <f>SUM(E50:E64)</f>
        <v>0</v>
      </c>
      <c r="E42" s="771"/>
      <c r="F42" s="697"/>
      <c r="G42" s="68" t="s">
        <v>415</v>
      </c>
      <c r="H42" s="276"/>
      <c r="I42" s="68"/>
      <c r="J42" s="277"/>
      <c r="L42" s="52" t="s">
        <v>535</v>
      </c>
    </row>
    <row r="43" spans="1:12" ht="30" customHeight="1">
      <c r="A43" s="178" t="s">
        <v>153</v>
      </c>
      <c r="B43" s="767" t="s">
        <v>276</v>
      </c>
      <c r="C43" s="768"/>
      <c r="D43" s="768"/>
      <c r="E43" s="769"/>
      <c r="F43" s="155" t="s">
        <v>420</v>
      </c>
      <c r="G43" s="214"/>
      <c r="H43" s="759"/>
      <c r="I43" s="759"/>
      <c r="J43" s="760"/>
      <c r="L43" s="52" t="s">
        <v>480</v>
      </c>
    </row>
    <row r="44" spans="1:12" ht="30" customHeight="1">
      <c r="A44" s="69" t="s">
        <v>149</v>
      </c>
      <c r="B44" s="282"/>
      <c r="C44" s="283"/>
      <c r="D44" s="283"/>
      <c r="E44" s="284"/>
      <c r="F44" s="156" t="s">
        <v>418</v>
      </c>
      <c r="G44" s="189">
        <f>ROUNDUP(IF($L$38=1,$D$42/2000,IF($L$38=2,$D$42/1000,IF($L$38=3,$D$42/500,IF($L$38=4,$D$42/250,IF($L$38=5,$D$42/1000,IF($L$38=6,$D$42/500,IF($L$38=7,$D$42/250))))))),0)</f>
        <v>0</v>
      </c>
      <c r="H44" s="761">
        <f>IF(G44=1,500,IF(G44=2,800,IF(G44=3,1000,IF(G44=4,1200,IF(G44=5,1400,IF(G44&lt;10,G44*200,IF(G44=10,2400,IF(G44&gt;10,(G44-10)*100+2400,0))))))))</f>
        <v>0</v>
      </c>
      <c r="I44" s="761"/>
      <c r="J44" s="762"/>
      <c r="L44" s="52" t="s">
        <v>462</v>
      </c>
    </row>
    <row r="45" spans="1:12" ht="30" customHeight="1">
      <c r="A45" s="285"/>
      <c r="B45" s="286"/>
      <c r="C45" s="286"/>
      <c r="D45" s="286"/>
      <c r="E45" s="287"/>
      <c r="F45" s="156" t="s">
        <v>421</v>
      </c>
      <c r="G45" s="215">
        <f>SUM(M50:M64)</f>
        <v>0</v>
      </c>
      <c r="H45" s="761">
        <f>(IF($L$38=1,G45*200,IF($L$38=2,G45*300,IF($L$38=3,G45*400,0))))</f>
        <v>0</v>
      </c>
      <c r="I45" s="761"/>
      <c r="J45" s="762"/>
      <c r="L45" s="52" t="s">
        <v>422</v>
      </c>
    </row>
    <row r="46" spans="1:12" ht="30" customHeight="1">
      <c r="A46" s="285"/>
      <c r="B46" s="286"/>
      <c r="C46" s="286"/>
      <c r="D46" s="286"/>
      <c r="E46" s="287"/>
      <c r="F46" s="156" t="s">
        <v>417</v>
      </c>
      <c r="G46" s="225">
        <v>0.05</v>
      </c>
      <c r="H46" s="763"/>
      <c r="I46" s="763"/>
      <c r="J46" s="764"/>
      <c r="L46" s="52" t="s">
        <v>423</v>
      </c>
    </row>
    <row r="47" spans="1:10" ht="30" customHeight="1">
      <c r="A47" s="240"/>
      <c r="B47" s="241"/>
      <c r="C47" s="241"/>
      <c r="D47" s="241"/>
      <c r="E47" s="242"/>
      <c r="F47" s="157" t="s">
        <v>243</v>
      </c>
      <c r="G47" s="216"/>
      <c r="H47" s="772"/>
      <c r="I47" s="772"/>
      <c r="J47" s="773"/>
    </row>
    <row r="48" spans="5:10" ht="27" customHeight="1">
      <c r="E48" s="290"/>
      <c r="F48" s="291"/>
      <c r="G48" s="266"/>
      <c r="H48" s="267"/>
      <c r="I48" s="268"/>
      <c r="J48" s="292" t="s">
        <v>527</v>
      </c>
    </row>
    <row r="49" spans="1:10" ht="27" customHeight="1">
      <c r="A49" s="635" t="s">
        <v>157</v>
      </c>
      <c r="B49" s="669"/>
      <c r="C49" s="56" t="s">
        <v>132</v>
      </c>
      <c r="D49" s="56" t="s">
        <v>131</v>
      </c>
      <c r="E49" s="71" t="s">
        <v>4</v>
      </c>
      <c r="F49" s="279"/>
      <c r="G49" s="278"/>
      <c r="H49" s="267"/>
      <c r="I49" s="270"/>
      <c r="J49" s="269"/>
    </row>
    <row r="50" spans="1:13" ht="27" customHeight="1">
      <c r="A50" s="120" t="s">
        <v>329</v>
      </c>
      <c r="B50" s="61" t="s">
        <v>330</v>
      </c>
      <c r="C50" s="78" t="s">
        <v>331</v>
      </c>
      <c r="D50" s="96">
        <v>1000</v>
      </c>
      <c r="E50" s="158"/>
      <c r="F50" s="799" t="s">
        <v>539</v>
      </c>
      <c r="G50" s="800"/>
      <c r="H50" s="800"/>
      <c r="I50" s="800"/>
      <c r="J50" s="800"/>
      <c r="K50" s="31"/>
      <c r="M50" s="150">
        <f aca="true" t="shared" si="2" ref="M50:M64">IF(+E50&gt;0,1,0)</f>
        <v>0</v>
      </c>
    </row>
    <row r="51" spans="1:13" ht="27" customHeight="1">
      <c r="A51" s="121"/>
      <c r="B51" s="61" t="s">
        <v>348</v>
      </c>
      <c r="C51" s="78" t="s">
        <v>147</v>
      </c>
      <c r="D51" s="96">
        <v>1650</v>
      </c>
      <c r="E51" s="158"/>
      <c r="F51" s="799"/>
      <c r="G51" s="800"/>
      <c r="H51" s="800"/>
      <c r="I51" s="800"/>
      <c r="J51" s="800"/>
      <c r="M51" s="151">
        <f t="shared" si="2"/>
        <v>0</v>
      </c>
    </row>
    <row r="52" spans="1:13" ht="27" customHeight="1">
      <c r="A52" s="121"/>
      <c r="B52" s="61" t="s">
        <v>349</v>
      </c>
      <c r="C52" s="78" t="s">
        <v>334</v>
      </c>
      <c r="D52" s="96">
        <v>600</v>
      </c>
      <c r="E52" s="158"/>
      <c r="F52" s="304"/>
      <c r="G52" s="305"/>
      <c r="H52" s="267"/>
      <c r="I52" s="268"/>
      <c r="J52" s="269"/>
      <c r="M52" s="151">
        <f t="shared" si="2"/>
        <v>0</v>
      </c>
    </row>
    <row r="53" spans="1:13" ht="27" customHeight="1">
      <c r="A53" s="121"/>
      <c r="B53" s="61" t="s">
        <v>350</v>
      </c>
      <c r="C53" s="78" t="s">
        <v>335</v>
      </c>
      <c r="D53" s="96">
        <v>450</v>
      </c>
      <c r="E53" s="158"/>
      <c r="M53" s="151">
        <f t="shared" si="2"/>
        <v>0</v>
      </c>
    </row>
    <row r="54" spans="1:13" ht="27" customHeight="1">
      <c r="A54" s="119"/>
      <c r="B54" s="61" t="s">
        <v>248</v>
      </c>
      <c r="C54" s="78" t="s">
        <v>336</v>
      </c>
      <c r="D54" s="96">
        <v>3300</v>
      </c>
      <c r="E54" s="158"/>
      <c r="M54" s="151">
        <f t="shared" si="2"/>
        <v>0</v>
      </c>
    </row>
    <row r="55" spans="1:13" ht="27" customHeight="1">
      <c r="A55" s="120" t="s">
        <v>337</v>
      </c>
      <c r="B55" s="61" t="s">
        <v>355</v>
      </c>
      <c r="C55" s="78" t="s">
        <v>340</v>
      </c>
      <c r="D55" s="96">
        <v>1260</v>
      </c>
      <c r="E55" s="158"/>
      <c r="M55" s="151">
        <f t="shared" si="2"/>
        <v>0</v>
      </c>
    </row>
    <row r="56" spans="1:13" ht="27" customHeight="1">
      <c r="A56" s="121"/>
      <c r="B56" s="61" t="s">
        <v>350</v>
      </c>
      <c r="C56" s="78" t="s">
        <v>147</v>
      </c>
      <c r="D56" s="96">
        <v>1440</v>
      </c>
      <c r="E56" s="158"/>
      <c r="M56" s="151">
        <f t="shared" si="2"/>
        <v>0</v>
      </c>
    </row>
    <row r="57" spans="1:13" ht="27" customHeight="1">
      <c r="A57" s="121"/>
      <c r="B57" s="61" t="s">
        <v>351</v>
      </c>
      <c r="C57" s="78" t="s">
        <v>338</v>
      </c>
      <c r="D57" s="96">
        <v>520</v>
      </c>
      <c r="E57" s="158"/>
      <c r="M57" s="151">
        <f t="shared" si="2"/>
        <v>0</v>
      </c>
    </row>
    <row r="58" spans="1:13" ht="27" customHeight="1">
      <c r="A58" s="119"/>
      <c r="B58" s="61" t="s">
        <v>352</v>
      </c>
      <c r="C58" s="78" t="s">
        <v>339</v>
      </c>
      <c r="D58" s="96">
        <v>2350</v>
      </c>
      <c r="E58" s="158"/>
      <c r="M58" s="151">
        <f t="shared" si="2"/>
        <v>0</v>
      </c>
    </row>
    <row r="59" spans="1:13" ht="27" customHeight="1">
      <c r="A59" s="120" t="s">
        <v>256</v>
      </c>
      <c r="B59" s="61" t="s">
        <v>353</v>
      </c>
      <c r="C59" s="78" t="s">
        <v>340</v>
      </c>
      <c r="D59" s="96">
        <v>850</v>
      </c>
      <c r="E59" s="158"/>
      <c r="M59" s="151">
        <f t="shared" si="2"/>
        <v>0</v>
      </c>
    </row>
    <row r="60" spans="1:13" ht="27" customHeight="1">
      <c r="A60" s="121"/>
      <c r="B60" s="61" t="s">
        <v>354</v>
      </c>
      <c r="C60" s="78" t="s">
        <v>146</v>
      </c>
      <c r="D60" s="96">
        <v>1880</v>
      </c>
      <c r="E60" s="158"/>
      <c r="M60" s="151">
        <f t="shared" si="2"/>
        <v>0</v>
      </c>
    </row>
    <row r="61" spans="1:13" ht="27" customHeight="1">
      <c r="A61" s="121"/>
      <c r="B61" s="61" t="s">
        <v>352</v>
      </c>
      <c r="C61" s="78" t="s">
        <v>341</v>
      </c>
      <c r="D61" s="96">
        <v>7500</v>
      </c>
      <c r="E61" s="158"/>
      <c r="M61" s="151">
        <f t="shared" si="2"/>
        <v>0</v>
      </c>
    </row>
    <row r="62" spans="1:13" ht="27" customHeight="1">
      <c r="A62" s="119"/>
      <c r="B62" s="61" t="s">
        <v>342</v>
      </c>
      <c r="C62" s="78" t="s">
        <v>341</v>
      </c>
      <c r="D62" s="96">
        <v>6150</v>
      </c>
      <c r="E62" s="158"/>
      <c r="M62" s="151">
        <f t="shared" si="2"/>
        <v>0</v>
      </c>
    </row>
    <row r="63" spans="1:13" ht="27" customHeight="1">
      <c r="A63" s="120" t="s">
        <v>257</v>
      </c>
      <c r="B63" s="51" t="s">
        <v>343</v>
      </c>
      <c r="C63" s="78" t="s">
        <v>339</v>
      </c>
      <c r="D63" s="96">
        <v>6600</v>
      </c>
      <c r="E63" s="158"/>
      <c r="M63" s="151">
        <f t="shared" si="2"/>
        <v>0</v>
      </c>
    </row>
    <row r="64" spans="1:13" ht="27" customHeight="1">
      <c r="A64" s="100"/>
      <c r="B64" s="289" t="s">
        <v>344</v>
      </c>
      <c r="C64" s="127" t="s">
        <v>345</v>
      </c>
      <c r="D64" s="102">
        <v>2800</v>
      </c>
      <c r="E64" s="180"/>
      <c r="M64" s="152">
        <f t="shared" si="2"/>
        <v>0</v>
      </c>
    </row>
    <row r="65" ht="19.5" customHeight="1">
      <c r="J65" s="52">
        <v>2008.5</v>
      </c>
    </row>
    <row r="66" ht="19.5" customHeight="1">
      <c r="K66" s="227"/>
    </row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5" customHeight="1"/>
    <row r="76" ht="19.5" customHeight="1"/>
    <row r="77" ht="19.5" customHeight="1"/>
    <row r="78" ht="19.5" customHeight="1"/>
    <row r="79" ht="19.5" customHeight="1"/>
    <row r="80" ht="15" customHeight="1"/>
  </sheetData>
  <sheetProtection/>
  <mergeCells count="48">
    <mergeCell ref="A4:A5"/>
    <mergeCell ref="B4:E4"/>
    <mergeCell ref="H4:J4"/>
    <mergeCell ref="B5:D5"/>
    <mergeCell ref="G5:I5"/>
    <mergeCell ref="B6:E6"/>
    <mergeCell ref="F6:F7"/>
    <mergeCell ref="G6:J6"/>
    <mergeCell ref="D7:E7"/>
    <mergeCell ref="H9:J9"/>
    <mergeCell ref="H10:J10"/>
    <mergeCell ref="H11:J11"/>
    <mergeCell ref="H12:J12"/>
    <mergeCell ref="F13:J13"/>
    <mergeCell ref="A1:J1"/>
    <mergeCell ref="I2:J2"/>
    <mergeCell ref="B3:E3"/>
    <mergeCell ref="F3:F4"/>
    <mergeCell ref="G3:I3"/>
    <mergeCell ref="B41:E41"/>
    <mergeCell ref="F41:F42"/>
    <mergeCell ref="G41:J41"/>
    <mergeCell ref="D42:E42"/>
    <mergeCell ref="G40:I40"/>
    <mergeCell ref="B8:E8"/>
    <mergeCell ref="F15:I15"/>
    <mergeCell ref="F14:G14"/>
    <mergeCell ref="A15:D15"/>
    <mergeCell ref="H8:J8"/>
    <mergeCell ref="A14:B14"/>
    <mergeCell ref="A36:J36"/>
    <mergeCell ref="I37:J37"/>
    <mergeCell ref="B38:E38"/>
    <mergeCell ref="F38:F39"/>
    <mergeCell ref="G38:I38"/>
    <mergeCell ref="A39:A40"/>
    <mergeCell ref="B39:E39"/>
    <mergeCell ref="H39:J39"/>
    <mergeCell ref="B40:D40"/>
    <mergeCell ref="H47:J47"/>
    <mergeCell ref="F51:J51"/>
    <mergeCell ref="A49:B49"/>
    <mergeCell ref="B43:E43"/>
    <mergeCell ref="F50:J50"/>
    <mergeCell ref="H43:J43"/>
    <mergeCell ref="H44:J44"/>
    <mergeCell ref="H45:J45"/>
    <mergeCell ref="H46:J46"/>
  </mergeCells>
  <printOptions/>
  <pageMargins left="0.7086614173228347" right="0.3937007874015748" top="0.5118110236220472" bottom="0.1968503937007874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信毎販売センター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長野オリコミ</dc:creator>
  <cp:keywords/>
  <dc:description/>
  <cp:lastModifiedBy>HONTENUSER64</cp:lastModifiedBy>
  <cp:lastPrinted>2024-02-19T23:44:28Z</cp:lastPrinted>
  <dcterms:created xsi:type="dcterms:W3CDTF">2000-08-29T04:59:50Z</dcterms:created>
  <dcterms:modified xsi:type="dcterms:W3CDTF">2024-03-11T01:54:46Z</dcterms:modified>
  <cp:category/>
  <cp:version/>
  <cp:contentType/>
  <cp:contentStatus/>
</cp:coreProperties>
</file>